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liveutk.sharepoint.com/sites/COHPResearchTeam/Shared Documents/Research Documents/CoHP Templates_Forms_Instructions/"/>
    </mc:Choice>
  </mc:AlternateContent>
  <xr:revisionPtr revIDLastSave="1" documentId="8_{EC7A7936-F64A-4D60-B7BC-3C7EA22B5D61}" xr6:coauthVersionLast="47" xr6:coauthVersionMax="47" xr10:uidLastSave="{A321C2BD-97F4-4DF5-AA7E-F2D4FFD49CFF}"/>
  <bookViews>
    <workbookView xWindow="-120" yWindow="-120" windowWidth="29040" windowHeight="15720" activeTab="1" xr2:uid="{00000000-000D-0000-FFFF-FFFF00000000}"/>
  </bookViews>
  <sheets>
    <sheet name="Modular Consortium" sheetId="9" r:id="rId1"/>
    <sheet name="UTHSC Budget" sheetId="1" r:id="rId2"/>
    <sheet name="TRAVEL" sheetId="6" r:id="rId3"/>
    <sheet name="SUPPLIES " sheetId="5" r:id="rId4"/>
    <sheet name="SUBCONTRACTS " sheetId="2" r:id="rId5"/>
    <sheet name="PARTICIPANT INCENTIVE" sheetId="8" r:id="rId6"/>
    <sheet name="Salary Cap Cost Share" sheetId="10" r:id="rId7"/>
  </sheets>
  <externalReferences>
    <externalReference r:id="rId8"/>
    <externalReference r:id="rId9"/>
    <externalReference r:id="rId10"/>
  </externalReferences>
  <definedNames>
    <definedName name="_xlnm._FilterDatabase" localSheetId="1" hidden="1">'UTHSC Budget'!$B$87:$C$92</definedName>
    <definedName name="MTDC" localSheetId="6">'[1]UTHSC Budget'!$F$87</definedName>
    <definedName name="MTDC" localSheetId="3">'[2]UTK Budget'!$F$73</definedName>
    <definedName name="MTDC" localSheetId="2">'[3]UTK Budget'!$F$73</definedName>
    <definedName name="MTDC">'UTHSC Budget'!$F$87</definedName>
    <definedName name="_xlnm.Print_Area" localSheetId="1">'UTHSC Budget'!$A$1:$P$82</definedName>
    <definedName name="TDC" localSheetId="6">'[1]UTHSC Budget'!$F$88</definedName>
    <definedName name="TDC" localSheetId="3">'[2]UTK Budget'!$F$74</definedName>
    <definedName name="TDC" localSheetId="2">'[3]UTK Budget'!$F$74</definedName>
    <definedName name="TDC">'UTHSC Budget'!$F$88</definedName>
    <definedName name="TFFA" localSheetId="6">'[1]UTHSC Budget'!$F$89</definedName>
    <definedName name="TFFA" localSheetId="3">'[2]UTK Budget'!$F$75</definedName>
    <definedName name="TFFA" localSheetId="2">'[3]UTK Budget'!$F$75</definedName>
    <definedName name="TFFA">'UTHSC Budget'!$F$89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D24" i="9"/>
  <c r="B23" i="9"/>
  <c r="D5" i="9"/>
  <c r="B4" i="9"/>
  <c r="N13" i="1"/>
  <c r="N14" i="1"/>
  <c r="N15" i="1"/>
  <c r="N16" i="1"/>
  <c r="N17" i="1"/>
  <c r="N18" i="1"/>
  <c r="B9" i="1"/>
  <c r="AA16" i="1"/>
  <c r="AA17" i="1"/>
  <c r="Y16" i="1"/>
  <c r="Y17" i="1"/>
  <c r="Y18" i="1"/>
  <c r="X17" i="1"/>
  <c r="X18" i="1"/>
  <c r="V17" i="1"/>
  <c r="V15" i="1"/>
  <c r="B12" i="1"/>
  <c r="B11" i="1"/>
  <c r="B10" i="1"/>
  <c r="N10" i="1"/>
  <c r="O10" i="1"/>
  <c r="K11" i="1"/>
  <c r="L11" i="1"/>
  <c r="M11" i="1"/>
  <c r="N11" i="1"/>
  <c r="O11" i="1"/>
  <c r="K12" i="1"/>
  <c r="L12" i="1"/>
  <c r="M12" i="1"/>
  <c r="N12" i="1"/>
  <c r="O12" i="1"/>
  <c r="K13" i="1"/>
  <c r="L13" i="1"/>
  <c r="M13" i="1"/>
  <c r="O13" i="1"/>
  <c r="K14" i="1"/>
  <c r="L14" i="1"/>
  <c r="M14" i="1"/>
  <c r="O14" i="1"/>
  <c r="K15" i="1"/>
  <c r="L15" i="1"/>
  <c r="M15" i="1"/>
  <c r="O15" i="1"/>
  <c r="K16" i="1"/>
  <c r="L16" i="1"/>
  <c r="M16" i="1"/>
  <c r="O16" i="1"/>
  <c r="K17" i="1"/>
  <c r="L17" i="1"/>
  <c r="M17" i="1"/>
  <c r="O17" i="1"/>
  <c r="K18" i="1"/>
  <c r="L18" i="1"/>
  <c r="P18" i="1" s="1"/>
  <c r="M18" i="1"/>
  <c r="O18" i="1"/>
  <c r="P14" i="1" l="1"/>
  <c r="P16" i="1"/>
  <c r="P17" i="1"/>
  <c r="P13" i="1"/>
  <c r="P12" i="1"/>
  <c r="P11" i="1"/>
  <c r="P15" i="1"/>
  <c r="Z18" i="1"/>
  <c r="AA18" i="1" s="1"/>
  <c r="W18" i="1"/>
  <c r="V18" i="1"/>
  <c r="Z17" i="1"/>
  <c r="W17" i="1"/>
  <c r="Z16" i="1"/>
  <c r="W16" i="1"/>
  <c r="Z15" i="1"/>
  <c r="W15" i="1"/>
  <c r="Y15" i="1"/>
  <c r="AA15" i="1" s="1"/>
  <c r="L69" i="1"/>
  <c r="M69" i="1"/>
  <c r="N69" i="1"/>
  <c r="O69" i="1"/>
  <c r="K69" i="1"/>
  <c r="E55" i="10"/>
  <c r="E53" i="10"/>
  <c r="E44" i="10"/>
  <c r="E42" i="10"/>
  <c r="E33" i="10"/>
  <c r="E31" i="10"/>
  <c r="E22" i="10"/>
  <c r="F23" i="10" s="1"/>
  <c r="E20" i="10"/>
  <c r="D19" i="10"/>
  <c r="D21" i="10" s="1"/>
  <c r="D23" i="10" s="1"/>
  <c r="C15" i="10"/>
  <c r="D15" i="10" s="1"/>
  <c r="F14" i="10"/>
  <c r="E7" i="10"/>
  <c r="F8" i="10" s="1"/>
  <c r="E8" i="10" s="1"/>
  <c r="D6" i="10"/>
  <c r="D8" i="10" s="1"/>
  <c r="E5" i="10"/>
  <c r="V16" i="1" l="1"/>
  <c r="X15" i="1"/>
  <c r="C9" i="1" s="1"/>
  <c r="X16" i="1"/>
  <c r="C10" i="1" s="1"/>
  <c r="F56" i="10"/>
  <c r="E56" i="10" s="1"/>
  <c r="F45" i="10"/>
  <c r="F47" i="10" s="1"/>
  <c r="F48" i="10" s="1"/>
  <c r="F34" i="10"/>
  <c r="D30" i="10"/>
  <c r="D41" i="10" s="1"/>
  <c r="D52" i="10" s="1"/>
  <c r="D54" i="10" s="1"/>
  <c r="D56" i="10" s="1"/>
  <c r="C23" i="10"/>
  <c r="D25" i="10"/>
  <c r="D26" i="10" s="1"/>
  <c r="F25" i="10"/>
  <c r="F26" i="10" s="1"/>
  <c r="E23" i="10"/>
  <c r="E10" i="10"/>
  <c r="E11" i="10" s="1"/>
  <c r="E15" i="10"/>
  <c r="F15" i="10" s="1"/>
  <c r="F16" i="10" s="1"/>
  <c r="D10" i="10"/>
  <c r="D11" i="10" s="1"/>
  <c r="C8" i="10"/>
  <c r="F10" i="10"/>
  <c r="F11" i="10" s="1"/>
  <c r="K10" i="1" l="1"/>
  <c r="L10" i="1"/>
  <c r="M10" i="1"/>
  <c r="O9" i="1"/>
  <c r="N9" i="1"/>
  <c r="L9" i="1"/>
  <c r="K9" i="1"/>
  <c r="M9" i="1"/>
  <c r="F58" i="10"/>
  <c r="F59" i="10" s="1"/>
  <c r="E45" i="10"/>
  <c r="E47" i="10" s="1"/>
  <c r="F62" i="10"/>
  <c r="E34" i="10"/>
  <c r="E36" i="10" s="1"/>
  <c r="E37" i="10" s="1"/>
  <c r="F36" i="10"/>
  <c r="F37" i="10" s="1"/>
  <c r="D32" i="10"/>
  <c r="D34" i="10" s="1"/>
  <c r="D43" i="10"/>
  <c r="D45" i="10" s="1"/>
  <c r="C45" i="10" s="1"/>
  <c r="E58" i="10"/>
  <c r="E59" i="10" s="1"/>
  <c r="E25" i="10"/>
  <c r="E26" i="10" s="1"/>
  <c r="D58" i="10"/>
  <c r="D59" i="10" s="1"/>
  <c r="C56" i="10"/>
  <c r="P10" i="1" l="1"/>
  <c r="E48" i="10"/>
  <c r="D47" i="10"/>
  <c r="D48" i="10" s="1"/>
  <c r="F63" i="10"/>
  <c r="F64" i="10" s="1"/>
  <c r="D62" i="10"/>
  <c r="D36" i="10"/>
  <c r="D63" i="10" s="1"/>
  <c r="C34" i="10"/>
  <c r="D64" i="10" l="1"/>
  <c r="D37" i="10"/>
  <c r="E64" i="10" l="1"/>
  <c r="G17" i="2" l="1"/>
  <c r="H17" i="2"/>
  <c r="I17" i="2"/>
  <c r="G18" i="2"/>
  <c r="H18" i="2"/>
  <c r="I18" i="2"/>
  <c r="G19" i="2"/>
  <c r="H19" i="2"/>
  <c r="I19" i="2"/>
  <c r="D7" i="9"/>
  <c r="L23" i="1"/>
  <c r="C25" i="9"/>
  <c r="C21" i="9"/>
  <c r="D13" i="9"/>
  <c r="B13" i="9"/>
  <c r="G32" i="6"/>
  <c r="G24" i="6"/>
  <c r="G23" i="6"/>
  <c r="G14" i="6"/>
  <c r="G6" i="6"/>
  <c r="G5" i="6"/>
  <c r="S51" i="1" l="1"/>
  <c r="T50" i="1"/>
  <c r="T51" i="1" s="1"/>
  <c r="U50" i="1" l="1"/>
  <c r="U51" i="1" l="1"/>
  <c r="V50" i="1"/>
  <c r="V51" i="1" l="1"/>
  <c r="W50" i="1"/>
  <c r="W51" i="1" s="1"/>
  <c r="K25" i="1" l="1"/>
  <c r="K26" i="1"/>
  <c r="G87" i="6" l="1"/>
  <c r="G88" i="6"/>
  <c r="G89" i="6"/>
  <c r="G78" i="6"/>
  <c r="G79" i="6"/>
  <c r="G80" i="6"/>
  <c r="G81" i="6"/>
  <c r="G82" i="6"/>
  <c r="G83" i="6"/>
  <c r="G69" i="6"/>
  <c r="G70" i="6"/>
  <c r="G71" i="6"/>
  <c r="G60" i="6"/>
  <c r="G61" i="6"/>
  <c r="G62" i="6"/>
  <c r="G63" i="6"/>
  <c r="G64" i="6"/>
  <c r="G65" i="6"/>
  <c r="G51" i="6"/>
  <c r="G52" i="6"/>
  <c r="G53" i="6"/>
  <c r="G42" i="6"/>
  <c r="G43" i="6"/>
  <c r="G44" i="6"/>
  <c r="G45" i="6"/>
  <c r="G46" i="6"/>
  <c r="G47" i="6"/>
  <c r="G86" i="6"/>
  <c r="G77" i="6"/>
  <c r="G68" i="6"/>
  <c r="G59" i="6"/>
  <c r="G50" i="6"/>
  <c r="G41" i="6"/>
  <c r="G33" i="6"/>
  <c r="G34" i="6"/>
  <c r="G35" i="6"/>
  <c r="G25" i="6"/>
  <c r="G26" i="6"/>
  <c r="G27" i="6"/>
  <c r="G28" i="6"/>
  <c r="G29" i="6"/>
  <c r="G15" i="6"/>
  <c r="G16" i="6"/>
  <c r="G17" i="6"/>
  <c r="G7" i="6"/>
  <c r="G8" i="6"/>
  <c r="G9" i="6"/>
  <c r="G10" i="6"/>
  <c r="G11" i="6"/>
  <c r="G4" i="6"/>
  <c r="K21" i="1"/>
  <c r="L21" i="1"/>
  <c r="M21" i="1"/>
  <c r="N21" i="1"/>
  <c r="O21" i="1"/>
  <c r="K22" i="1"/>
  <c r="L22" i="1"/>
  <c r="M22" i="1"/>
  <c r="N22" i="1"/>
  <c r="O22" i="1"/>
  <c r="K41" i="1"/>
  <c r="L41" i="1"/>
  <c r="M23" i="1"/>
  <c r="M41" i="1" s="1"/>
  <c r="N23" i="1"/>
  <c r="N41" i="1" s="1"/>
  <c r="O23" i="1"/>
  <c r="O41" i="1" s="1"/>
  <c r="K24" i="1"/>
  <c r="L24" i="1"/>
  <c r="M24" i="1"/>
  <c r="N24" i="1"/>
  <c r="O24" i="1"/>
  <c r="B44" i="1"/>
  <c r="P24" i="1" l="1"/>
  <c r="P21" i="1"/>
  <c r="P22" i="1"/>
  <c r="P23" i="1"/>
  <c r="L48" i="1"/>
  <c r="N48" i="1"/>
  <c r="O48" i="1"/>
  <c r="K48" i="1"/>
  <c r="K44" i="1"/>
  <c r="B35" i="1" l="1"/>
  <c r="B34" i="1"/>
  <c r="B33" i="1"/>
  <c r="N34" i="1"/>
  <c r="O34" i="1"/>
  <c r="K34" i="1"/>
  <c r="L34" i="1"/>
  <c r="M34" i="1"/>
  <c r="N26" i="1"/>
  <c r="M26" i="1"/>
  <c r="L26" i="1"/>
  <c r="P34" i="1" l="1"/>
  <c r="K28" i="1" l="1"/>
  <c r="L33" i="1" l="1"/>
  <c r="G10" i="8" l="1"/>
  <c r="L73" i="1" l="1"/>
  <c r="K43" i="1"/>
  <c r="C107" i="1"/>
  <c r="C108" i="1"/>
  <c r="G109" i="1"/>
  <c r="F109" i="1"/>
  <c r="E109" i="1"/>
  <c r="D109" i="1"/>
  <c r="C109" i="1"/>
  <c r="G108" i="1"/>
  <c r="F108" i="1"/>
  <c r="E108" i="1"/>
  <c r="D108" i="1"/>
  <c r="F80" i="1"/>
  <c r="G107" i="1"/>
  <c r="F107" i="1"/>
  <c r="E107" i="1"/>
  <c r="D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B43" i="1"/>
  <c r="L43" i="1"/>
  <c r="M43" i="1"/>
  <c r="O43" i="1"/>
  <c r="N43" i="1"/>
  <c r="L20" i="1"/>
  <c r="K20" i="1"/>
  <c r="M20" i="1"/>
  <c r="N20" i="1"/>
  <c r="O20" i="1"/>
  <c r="L42" i="1"/>
  <c r="I7" i="8"/>
  <c r="I8" i="8"/>
  <c r="I9" i="8"/>
  <c r="I10" i="8"/>
  <c r="H7" i="8"/>
  <c r="H8" i="8"/>
  <c r="H9" i="8"/>
  <c r="H10" i="8"/>
  <c r="G7" i="8"/>
  <c r="G8" i="8"/>
  <c r="G9" i="8"/>
  <c r="F7" i="8"/>
  <c r="F8" i="8"/>
  <c r="J8" i="8"/>
  <c r="F9" i="8"/>
  <c r="F10" i="8"/>
  <c r="J9" i="8"/>
  <c r="J10" i="8"/>
  <c r="J7" i="8"/>
  <c r="O73" i="1"/>
  <c r="K3" i="8"/>
  <c r="K33" i="1"/>
  <c r="M33" i="1"/>
  <c r="N33" i="1"/>
  <c r="O33" i="1"/>
  <c r="O25" i="1"/>
  <c r="N25" i="1"/>
  <c r="M25" i="1"/>
  <c r="L25" i="1"/>
  <c r="O32" i="1"/>
  <c r="O26" i="1"/>
  <c r="M32" i="1"/>
  <c r="M36" i="1"/>
  <c r="K36" i="1"/>
  <c r="L36" i="1"/>
  <c r="N36" i="1"/>
  <c r="O36" i="1"/>
  <c r="M44" i="1"/>
  <c r="K35" i="1"/>
  <c r="L35" i="1"/>
  <c r="M35" i="1"/>
  <c r="N35" i="1"/>
  <c r="O35" i="1"/>
  <c r="L44" i="1"/>
  <c r="O44" i="1"/>
  <c r="K37" i="1"/>
  <c r="B11" i="8"/>
  <c r="E10" i="8"/>
  <c r="E9" i="8"/>
  <c r="E8" i="8"/>
  <c r="E7" i="8"/>
  <c r="B40" i="1"/>
  <c r="B39" i="1"/>
  <c r="B38" i="1"/>
  <c r="L8" i="2"/>
  <c r="M8" i="2" s="1"/>
  <c r="N8" i="2" s="1"/>
  <c r="L9" i="2"/>
  <c r="M9" i="2" s="1"/>
  <c r="N9" i="2" s="1"/>
  <c r="L10" i="2"/>
  <c r="M10" i="2" s="1"/>
  <c r="L11" i="2"/>
  <c r="M11" i="2" s="1"/>
  <c r="N11" i="2" s="1"/>
  <c r="O11" i="2" s="1"/>
  <c r="L12" i="2"/>
  <c r="L13" i="2"/>
  <c r="M13" i="2"/>
  <c r="N13" i="2" s="1"/>
  <c r="L14" i="2"/>
  <c r="M14" i="2" s="1"/>
  <c r="L6" i="2"/>
  <c r="M6" i="2" s="1"/>
  <c r="L7" i="2"/>
  <c r="M7" i="2" s="1"/>
  <c r="N7" i="2" s="1"/>
  <c r="L5" i="2"/>
  <c r="B37" i="1"/>
  <c r="B36" i="1"/>
  <c r="O37" i="1"/>
  <c r="N37" i="1"/>
  <c r="L37" i="1"/>
  <c r="O28" i="1"/>
  <c r="N28" i="1"/>
  <c r="N46" i="1" s="1"/>
  <c r="O46" i="1"/>
  <c r="M28" i="1"/>
  <c r="M46" i="1" s="1"/>
  <c r="L28" i="1"/>
  <c r="L46" i="1" s="1"/>
  <c r="K46" i="1"/>
  <c r="O27" i="1"/>
  <c r="O45" i="1"/>
  <c r="N27" i="1"/>
  <c r="M27" i="1"/>
  <c r="L27" i="1"/>
  <c r="L45" i="1"/>
  <c r="K27" i="1"/>
  <c r="K45" i="1"/>
  <c r="M45" i="1"/>
  <c r="N45" i="1"/>
  <c r="N44" i="1"/>
  <c r="O42" i="1"/>
  <c r="M42" i="1"/>
  <c r="I16" i="2"/>
  <c r="H16" i="2"/>
  <c r="G16" i="2"/>
  <c r="F16" i="2"/>
  <c r="E16" i="2"/>
  <c r="E18" i="2" s="1"/>
  <c r="M48" i="1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3" i="5"/>
  <c r="G4" i="5"/>
  <c r="G54" i="6"/>
  <c r="M59" i="1" s="1"/>
  <c r="F19" i="5"/>
  <c r="O65" i="1" s="1"/>
  <c r="E19" i="5"/>
  <c r="N65" i="1" s="1"/>
  <c r="D19" i="5"/>
  <c r="M65" i="1" s="1"/>
  <c r="C19" i="5"/>
  <c r="L65" i="1" s="1"/>
  <c r="B19" i="5"/>
  <c r="K65" i="1" s="1"/>
  <c r="P71" i="1"/>
  <c r="L32" i="1"/>
  <c r="J14" i="2"/>
  <c r="J13" i="2"/>
  <c r="J12" i="2"/>
  <c r="J11" i="2"/>
  <c r="J10" i="2"/>
  <c r="J9" i="2"/>
  <c r="J8" i="2"/>
  <c r="J7" i="2"/>
  <c r="J6" i="2"/>
  <c r="K56" i="1"/>
  <c r="B6" i="9" s="1"/>
  <c r="P55" i="1"/>
  <c r="P54" i="1"/>
  <c r="P53" i="1"/>
  <c r="B46" i="1"/>
  <c r="B45" i="1"/>
  <c r="B42" i="1"/>
  <c r="B32" i="1"/>
  <c r="N32" i="1"/>
  <c r="K38" i="1"/>
  <c r="L38" i="1"/>
  <c r="M38" i="1"/>
  <c r="N38" i="1"/>
  <c r="O38" i="1"/>
  <c r="K39" i="1"/>
  <c r="L39" i="1"/>
  <c r="M39" i="1"/>
  <c r="N39" i="1"/>
  <c r="O39" i="1"/>
  <c r="K40" i="1"/>
  <c r="L40" i="1"/>
  <c r="M40" i="1"/>
  <c r="N40" i="1"/>
  <c r="O40" i="1"/>
  <c r="L56" i="1"/>
  <c r="D6" i="9" s="1"/>
  <c r="D16" i="9" s="1"/>
  <c r="M56" i="1"/>
  <c r="N56" i="1"/>
  <c r="O56" i="1"/>
  <c r="P66" i="1"/>
  <c r="P67" i="1"/>
  <c r="P68" i="1"/>
  <c r="J5" i="2"/>
  <c r="N42" i="1"/>
  <c r="K42" i="1"/>
  <c r="P70" i="1"/>
  <c r="K73" i="1"/>
  <c r="M12" i="2"/>
  <c r="M37" i="1"/>
  <c r="P27" i="1" l="1"/>
  <c r="B18" i="9"/>
  <c r="F18" i="2"/>
  <c r="D31" i="9" s="1"/>
  <c r="D30" i="9"/>
  <c r="J16" i="2"/>
  <c r="B30" i="9"/>
  <c r="D8" i="9"/>
  <c r="D17" i="9" s="1"/>
  <c r="B8" i="9"/>
  <c r="B17" i="9" s="1"/>
  <c r="P43" i="1"/>
  <c r="K10" i="8"/>
  <c r="G11" i="8"/>
  <c r="G90" i="6"/>
  <c r="O59" i="1" s="1"/>
  <c r="P38" i="1"/>
  <c r="G18" i="6"/>
  <c r="K59" i="1" s="1"/>
  <c r="G84" i="6"/>
  <c r="O58" i="1" s="1"/>
  <c r="K7" i="8"/>
  <c r="G36" i="6"/>
  <c r="L59" i="1" s="1"/>
  <c r="O7" i="2"/>
  <c r="P7" i="2" s="1"/>
  <c r="K9" i="8"/>
  <c r="P42" i="1"/>
  <c r="G72" i="6"/>
  <c r="N59" i="1" s="1"/>
  <c r="P69" i="1"/>
  <c r="O9" i="2"/>
  <c r="P9" i="2"/>
  <c r="O13" i="2"/>
  <c r="P13" i="2" s="1"/>
  <c r="N6" i="2"/>
  <c r="O6" i="2" s="1"/>
  <c r="P6" i="2" s="1"/>
  <c r="N14" i="2"/>
  <c r="O14" i="2" s="1"/>
  <c r="N10" i="2"/>
  <c r="M5" i="2"/>
  <c r="J11" i="8"/>
  <c r="O62" i="1" s="1"/>
  <c r="P20" i="1"/>
  <c r="P41" i="1"/>
  <c r="P39" i="1"/>
  <c r="O8" i="2"/>
  <c r="P8" i="2" s="1"/>
  <c r="P25" i="1"/>
  <c r="F11" i="8"/>
  <c r="I11" i="8"/>
  <c r="N62" i="1" s="1"/>
  <c r="P56" i="1"/>
  <c r="B16" i="9" s="1"/>
  <c r="N12" i="2"/>
  <c r="O12" i="2" s="1"/>
  <c r="P11" i="2"/>
  <c r="P36" i="1"/>
  <c r="K8" i="8"/>
  <c r="G30" i="6"/>
  <c r="L58" i="1" s="1"/>
  <c r="P40" i="1"/>
  <c r="P45" i="1"/>
  <c r="P37" i="1"/>
  <c r="H11" i="8"/>
  <c r="M62" i="1" s="1"/>
  <c r="G19" i="5"/>
  <c r="G12" i="6"/>
  <c r="K58" i="1" s="1"/>
  <c r="O74" i="1"/>
  <c r="P35" i="1"/>
  <c r="G66" i="6"/>
  <c r="N58" i="1" s="1"/>
  <c r="G48" i="6"/>
  <c r="M49" i="1"/>
  <c r="L74" i="1"/>
  <c r="P65" i="1"/>
  <c r="P44" i="1"/>
  <c r="P26" i="1"/>
  <c r="N49" i="1"/>
  <c r="K74" i="1"/>
  <c r="P28" i="1"/>
  <c r="P46" i="1"/>
  <c r="O29" i="1"/>
  <c r="K29" i="1"/>
  <c r="N29" i="1"/>
  <c r="L29" i="1"/>
  <c r="P33" i="1"/>
  <c r="M29" i="1"/>
  <c r="K32" i="1"/>
  <c r="P32" i="1" s="1"/>
  <c r="O49" i="1"/>
  <c r="P9" i="1"/>
  <c r="L62" i="1" l="1"/>
  <c r="P62" i="1" s="1"/>
  <c r="K62" i="1"/>
  <c r="B5" i="9"/>
  <c r="N5" i="2"/>
  <c r="D18" i="9"/>
  <c r="D21" i="9" s="1"/>
  <c r="D25" i="9" s="1"/>
  <c r="F19" i="2"/>
  <c r="D32" i="9"/>
  <c r="J18" i="2"/>
  <c r="B31" i="9"/>
  <c r="B32" i="9" s="1"/>
  <c r="B21" i="9"/>
  <c r="B25" i="9" s="1"/>
  <c r="E19" i="2"/>
  <c r="G55" i="6"/>
  <c r="M58" i="1"/>
  <c r="M60" i="1" s="1"/>
  <c r="N73" i="1"/>
  <c r="N74" i="1" s="1"/>
  <c r="M73" i="1"/>
  <c r="M74" i="1" s="1"/>
  <c r="O60" i="1"/>
  <c r="G37" i="6"/>
  <c r="L60" i="1" s="1"/>
  <c r="G19" i="6"/>
  <c r="K49" i="1"/>
  <c r="G91" i="6"/>
  <c r="P59" i="1"/>
  <c r="G73" i="6"/>
  <c r="O10" i="2"/>
  <c r="P10" i="2" s="1"/>
  <c r="P14" i="2"/>
  <c r="K11" i="8"/>
  <c r="P12" i="2"/>
  <c r="N60" i="1"/>
  <c r="P48" i="1"/>
  <c r="L49" i="1"/>
  <c r="L50" i="1" s="1"/>
  <c r="D3" i="9" s="1"/>
  <c r="O50" i="1"/>
  <c r="N50" i="1"/>
  <c r="P29" i="1"/>
  <c r="M50" i="1"/>
  <c r="O5" i="2" l="1"/>
  <c r="D9" i="9"/>
  <c r="J19" i="2"/>
  <c r="K60" i="1"/>
  <c r="B7" i="9"/>
  <c r="O76" i="1"/>
  <c r="G92" i="6"/>
  <c r="L76" i="1"/>
  <c r="L79" i="1" s="1"/>
  <c r="L81" i="1" s="1"/>
  <c r="P58" i="1"/>
  <c r="P60" i="1" s="1"/>
  <c r="P74" i="1"/>
  <c r="N76" i="1"/>
  <c r="N79" i="1" s="1"/>
  <c r="N81" i="1" s="1"/>
  <c r="P73" i="1"/>
  <c r="M76" i="1"/>
  <c r="M79" i="1" s="1"/>
  <c r="M81" i="1" s="1"/>
  <c r="P49" i="1"/>
  <c r="K50" i="1"/>
  <c r="B3" i="9" l="1"/>
  <c r="B9" i="9" s="1"/>
  <c r="P5" i="2"/>
  <c r="P50" i="1"/>
  <c r="L82" i="1"/>
  <c r="N82" i="1"/>
  <c r="K76" i="1"/>
  <c r="K79" i="1" s="1"/>
  <c r="O79" i="1" l="1"/>
  <c r="O81" i="1" s="1"/>
  <c r="O82" i="1" s="1"/>
  <c r="M82" i="1"/>
  <c r="K81" i="1"/>
  <c r="P76" i="1"/>
  <c r="P81" i="1" l="1"/>
  <c r="P79" i="1"/>
  <c r="K82" i="1" l="1"/>
  <c r="P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Jada Huskey</author>
    <author>Huskey, Jada R</author>
  </authors>
  <commentList>
    <comment ref="D8" authorId="0" shapeId="0" xr:uid="{00000000-0006-0000-0000-000002000000}">
      <text>
        <r>
          <rPr>
            <sz val="8"/>
            <color rgb="FF000000"/>
            <rFont val="Tahoma"/>
            <family val="2"/>
          </rPr>
          <t xml:space="preserve">Appointment Type for </t>
        </r>
        <r>
          <rPr>
            <b/>
            <sz val="8"/>
            <color rgb="FF000000"/>
            <rFont val="Tahoma"/>
            <family val="2"/>
          </rPr>
          <t>Senior Personnel (PI/Co-PI/Senior Investigator)</t>
        </r>
        <r>
          <rPr>
            <sz val="8"/>
            <color rgb="FF000000"/>
            <rFont val="Tahoma"/>
            <family val="2"/>
          </rPr>
          <t xml:space="preserve">:  EITHER </t>
        </r>
        <r>
          <rPr>
            <b/>
            <u/>
            <sz val="8"/>
            <color rgb="FF000000"/>
            <rFont val="Tahoma"/>
            <family val="2"/>
          </rPr>
          <t>9</t>
        </r>
        <r>
          <rPr>
            <sz val="8"/>
            <color rgb="FF000000"/>
            <rFont val="Tahoma"/>
            <family val="2"/>
          </rPr>
          <t xml:space="preserve"> month or </t>
        </r>
        <r>
          <rPr>
            <b/>
            <u/>
            <sz val="8"/>
            <color rgb="FF000000"/>
            <rFont val="Tahoma"/>
            <family val="2"/>
          </rPr>
          <t>12</t>
        </r>
        <r>
          <rPr>
            <sz val="8"/>
            <color rgb="FF000000"/>
            <rFont val="Tahoma"/>
            <family val="2"/>
          </rPr>
          <t xml:space="preserve"> month.
</t>
        </r>
      </text>
    </comment>
    <comment ref="D9" authorId="1" shapeId="0" xr:uid="{00000000-0006-0000-0000-000003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appointment type for each individual listed in cells B9 - B18.
</t>
        </r>
        <r>
          <rPr>
            <sz val="8"/>
            <color rgb="FF000000"/>
            <rFont val="Tahoma"/>
            <family val="2"/>
          </rPr>
          <t xml:space="preserve"> </t>
        </r>
      </text>
    </comment>
    <comment ref="H9" authorId="1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u/>
            <sz val="8"/>
            <color rgb="FF000000"/>
            <rFont val="Tahoma"/>
            <family val="2"/>
          </rPr>
          <t>number of person months</t>
        </r>
        <r>
          <rPr>
            <sz val="8"/>
            <color rgb="FF000000"/>
            <rFont val="Tahoma"/>
            <family val="2"/>
          </rPr>
          <t xml:space="preserve"> for which the individual is requesting support.
</t>
        </r>
      </text>
    </comment>
    <comment ref="I9" authorId="1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u/>
            <sz val="8"/>
            <color rgb="FF000000"/>
            <rFont val="Tahoma"/>
            <family val="2"/>
          </rPr>
          <t>number of person months</t>
        </r>
        <r>
          <rPr>
            <sz val="8"/>
            <color rgb="FF000000"/>
            <rFont val="Tahoma"/>
            <family val="2"/>
          </rPr>
          <t xml:space="preserve"> for which the individual is requesting support.
</t>
        </r>
      </text>
    </comment>
    <comment ref="D19" authorId="1" shapeId="0" xr:uid="{00000000-0006-0000-0000-000006000000}">
      <text>
        <r>
          <rPr>
            <b/>
            <u/>
            <sz val="8"/>
            <color rgb="FF000000"/>
            <rFont val="Tahoma"/>
            <family val="2"/>
          </rPr>
          <t>How many</t>
        </r>
        <r>
          <rPr>
            <sz val="8"/>
            <color rgb="FF000000"/>
            <rFont val="Tahoma"/>
            <family val="2"/>
          </rPr>
          <t xml:space="preserve"> individuals will be supported in each category listed in cells B20 - B28?</t>
        </r>
      </text>
    </comment>
    <comment ref="D20" authorId="1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b/>
            <u/>
            <sz val="8"/>
            <color rgb="FF000000"/>
            <rFont val="Tahoma"/>
            <family val="2"/>
          </rPr>
          <t>number</t>
        </r>
        <r>
          <rPr>
            <sz val="8"/>
            <color rgb="FF000000"/>
            <rFont val="Tahoma"/>
            <family val="2"/>
          </rPr>
          <t xml:space="preserve"> of individuals to be supported. </t>
        </r>
      </text>
    </comment>
    <comment ref="E20" authorId="1" shapeId="0" xr:uid="{00000000-0006-0000-0000-000008000000}">
      <text>
        <r>
          <rPr>
            <sz val="8"/>
            <color rgb="FF000000"/>
            <rFont val="Tahoma"/>
            <family val="2"/>
          </rPr>
          <t xml:space="preserve">In order to calculate salary, you </t>
        </r>
        <r>
          <rPr>
            <b/>
            <sz val="8"/>
            <color rgb="FF000000"/>
            <rFont val="Tahoma"/>
            <family val="2"/>
          </rPr>
          <t>MUST</t>
        </r>
        <r>
          <rPr>
            <sz val="8"/>
            <color rgb="FF000000"/>
            <rFont val="Tahoma"/>
            <family val="2"/>
          </rPr>
          <t xml:space="preserve"> enter the </t>
        </r>
        <r>
          <rPr>
            <b/>
            <u/>
            <sz val="8"/>
            <color rgb="FF000000"/>
            <rFont val="Tahoma"/>
            <family val="2"/>
          </rPr>
          <t>number</t>
        </r>
        <r>
          <rPr>
            <u/>
            <sz val="8"/>
            <color rgb="FF000000"/>
            <rFont val="Tahoma"/>
            <family val="2"/>
          </rPr>
          <t xml:space="preserve"> of person months</t>
        </r>
        <r>
          <rPr>
            <sz val="8"/>
            <color rgb="FF000000"/>
            <rFont val="Tahoma"/>
            <family val="2"/>
          </rPr>
          <t xml:space="preserve"> that the individuals(s) will work on the project.
</t>
        </r>
      </text>
    </comment>
    <comment ref="B22" authorId="1" shapeId="0" xr:uid="{00000000-0006-0000-0000-000009000000}">
      <text>
        <r>
          <rPr>
            <b/>
            <sz val="8"/>
            <color rgb="FF000000"/>
            <rFont val="Tahoma"/>
            <family val="2"/>
          </rPr>
          <t xml:space="preserve">GRA stipends vary widely among colleges and departments.  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u/>
            <sz val="8"/>
            <color rgb="FF000000"/>
            <rFont val="Tahoma"/>
            <family val="2"/>
          </rPr>
          <t>Rows</t>
        </r>
        <r>
          <rPr>
            <b/>
            <u/>
            <sz val="8"/>
            <color rgb="FF000000"/>
            <rFont val="Tahoma"/>
            <family val="2"/>
          </rPr>
          <t xml:space="preserve"> </t>
        </r>
        <r>
          <rPr>
            <u/>
            <sz val="8"/>
            <color rgb="FF000000"/>
            <rFont val="Tahoma"/>
            <family val="2"/>
          </rPr>
          <t>22-25</t>
        </r>
        <r>
          <rPr>
            <sz val="8"/>
            <color rgb="FF000000"/>
            <rFont val="Tahoma"/>
            <family val="2"/>
          </rPr>
          <t xml:space="preserve"> are intended to accommodate </t>
        </r>
        <r>
          <rPr>
            <u/>
            <sz val="8"/>
            <color rgb="FF000000"/>
            <rFont val="Tahoma"/>
            <family val="2"/>
          </rPr>
          <t>different</t>
        </r>
        <r>
          <rPr>
            <sz val="8"/>
            <color rgb="FF000000"/>
            <rFont val="Tahoma"/>
            <family val="2"/>
          </rPr>
          <t xml:space="preserve"> stipend amounts from UTK units other than the PI's unit (e.g. CoE, CAS, Nursing, CIRE, Social Work, etc).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For questions about GRA stipends, </t>
        </r>
        <r>
          <rPr>
            <b/>
            <u/>
            <sz val="8"/>
            <color rgb="FF000000"/>
            <rFont val="Tahoma"/>
            <family val="2"/>
          </rPr>
          <t>contact your departmental Business Manager.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******************************************************************
</t>
        </r>
        <r>
          <rPr>
            <b/>
            <sz val="10"/>
            <color rgb="FFDD0806"/>
            <rFont val="Tahoma"/>
            <family val="2"/>
          </rPr>
          <t>IMPORTANT:</t>
        </r>
        <r>
          <rPr>
            <b/>
            <sz val="8"/>
            <color rgb="FF000000"/>
            <rFont val="Tahoma"/>
            <family val="2"/>
          </rPr>
          <t xml:space="preserve">  
</t>
        </r>
        <r>
          <rPr>
            <sz val="8"/>
            <color rgb="FF000000"/>
            <rFont val="Tahoma"/>
            <family val="2"/>
          </rPr>
          <t>Please note that</t>
        </r>
        <r>
          <rPr>
            <b/>
            <sz val="8"/>
            <color rgb="FF000000"/>
            <rFont val="Tahoma"/>
            <family val="2"/>
          </rPr>
          <t xml:space="preserve"> </t>
        </r>
        <r>
          <rPr>
            <sz val="8"/>
            <color rgb="FF000000"/>
            <rFont val="Tahoma"/>
            <family val="2"/>
          </rPr>
          <t xml:space="preserve">GRA Benefits </t>
        </r>
        <r>
          <rPr>
            <u/>
            <sz val="8"/>
            <color rgb="FF000000"/>
            <rFont val="Tahoma"/>
            <family val="2"/>
          </rPr>
          <t>and</t>
        </r>
        <r>
          <rPr>
            <sz val="8"/>
            <color rgb="FF000000"/>
            <rFont val="Tahoma"/>
            <family val="2"/>
          </rPr>
          <t xml:space="preserve"> Tuition are calculated against </t>
        </r>
        <r>
          <rPr>
            <b/>
            <u/>
            <sz val="8"/>
            <color rgb="FF000000"/>
            <rFont val="Tahoma"/>
            <family val="2"/>
          </rPr>
          <t>rows 22-25 ONLY</t>
        </r>
        <r>
          <rPr>
            <sz val="8"/>
            <color rgb="FF000000"/>
            <rFont val="Tahoma"/>
            <family val="2"/>
          </rPr>
          <t xml:space="preserve">.  
</t>
        </r>
        <r>
          <rPr>
            <b/>
            <u/>
            <sz val="8"/>
            <color rgb="FF000000"/>
            <rFont val="Tahoma"/>
            <family val="2"/>
          </rPr>
          <t>If you add GRAs to rows</t>
        </r>
        <r>
          <rPr>
            <u/>
            <sz val="8"/>
            <color rgb="FF000000"/>
            <rFont val="Tahoma"/>
            <family val="2"/>
          </rPr>
          <t xml:space="preserve"> </t>
        </r>
        <r>
          <rPr>
            <b/>
            <u/>
            <sz val="8"/>
            <color rgb="FF000000"/>
            <rFont val="Tahoma"/>
            <family val="2"/>
          </rPr>
          <t>OTHER THAN 22-25</t>
        </r>
        <r>
          <rPr>
            <u/>
            <sz val="8"/>
            <color rgb="FF000000"/>
            <rFont val="Tahoma"/>
            <family val="2"/>
          </rPr>
          <t xml:space="preserve">, this spreadsheet will </t>
        </r>
        <r>
          <rPr>
            <b/>
            <u/>
            <sz val="8"/>
            <color rgb="FF000000"/>
            <rFont val="Tahoma"/>
            <family val="2"/>
          </rPr>
          <t>NOT</t>
        </r>
        <r>
          <rPr>
            <u/>
            <sz val="8"/>
            <color rgb="FF000000"/>
            <rFont val="Tahoma"/>
            <family val="2"/>
          </rPr>
          <t xml:space="preserve"> calculate
</t>
        </r>
        <r>
          <rPr>
            <u/>
            <sz val="8"/>
            <color rgb="FF000000"/>
            <rFont val="Tahoma"/>
            <family val="2"/>
          </rPr>
          <t xml:space="preserve">Benefits and Tuition for those </t>
        </r>
        <r>
          <rPr>
            <b/>
            <u/>
            <sz val="8"/>
            <color rgb="FF000000"/>
            <rFont val="Tahoma"/>
            <family val="2"/>
          </rPr>
          <t>additional</t>
        </r>
        <r>
          <rPr>
            <u/>
            <sz val="8"/>
            <color rgb="FF000000"/>
            <rFont val="Tahoma"/>
            <family val="2"/>
          </rPr>
          <t xml:space="preserve"> GRAs</t>
        </r>
        <r>
          <rPr>
            <sz val="8"/>
            <color rgb="FF000000"/>
            <rFont val="Tahoma"/>
            <family val="2"/>
          </rPr>
          <t>.</t>
        </r>
      </text>
    </comment>
    <comment ref="B31" authorId="1" shapeId="0" xr:uid="{00000000-0006-0000-0000-00000A000000}">
      <text>
        <r>
          <rPr>
            <b/>
            <u/>
            <sz val="8"/>
            <color rgb="FF000000"/>
            <rFont val="Tahoma"/>
            <family val="2"/>
          </rPr>
          <t>ACTUAL</t>
        </r>
        <r>
          <rPr>
            <b/>
            <sz val="8"/>
            <color rgb="FF000000"/>
            <rFont val="Tahoma"/>
            <family val="2"/>
          </rPr>
          <t xml:space="preserve"> benefit rates will be charged to your funded project.  
</t>
        </r>
        <r>
          <rPr>
            <sz val="8"/>
            <color rgb="FF000000"/>
            <rFont val="Tahoma"/>
            <family val="2"/>
          </rPr>
          <t xml:space="preserve">Your unit may prefer that you use </t>
        </r>
        <r>
          <rPr>
            <b/>
            <u/>
            <sz val="8"/>
            <color rgb="FF000000"/>
            <rFont val="Tahoma"/>
            <family val="2"/>
          </rPr>
          <t>actual</t>
        </r>
        <r>
          <rPr>
            <sz val="8"/>
            <color rgb="FF000000"/>
            <rFont val="Tahoma"/>
            <family val="2"/>
          </rPr>
          <t xml:space="preserve"> rates in your proposal budget, rather than the </t>
        </r>
        <r>
          <rPr>
            <b/>
            <u/>
            <sz val="8"/>
            <color rgb="FF000000"/>
            <rFont val="Tahoma"/>
            <family val="2"/>
          </rPr>
          <t>estimated</t>
        </r>
        <r>
          <rPr>
            <sz val="8"/>
            <color rgb="FF000000"/>
            <rFont val="Tahoma"/>
            <family val="2"/>
          </rPr>
          <t xml:space="preserve"> rates of 33.8% for 12-mo faculty and post docs.  For 9-mo factulty the rate for summer is 17.69%.  The fringe rate for GRA(s) and undergraduate researchers is 8%.
</t>
        </r>
        <r>
          <rPr>
            <b/>
            <u/>
            <sz val="8"/>
            <color rgb="FFDD0806"/>
            <rFont val="Tahoma"/>
            <family val="2"/>
          </rPr>
          <t>If you have questions about actual benefit rates, contact your departmental Business Manager</t>
        </r>
        <r>
          <rPr>
            <sz val="8"/>
            <color rgb="FFDD0806"/>
            <rFont val="Tahoma"/>
            <family val="2"/>
          </rPr>
          <t>.</t>
        </r>
      </text>
    </comment>
    <comment ref="E48" authorId="1" shapeId="0" xr:uid="{00000000-0006-0000-0000-00000B000000}">
      <text>
        <r>
          <rPr>
            <sz val="8"/>
            <color rgb="FF000000"/>
            <rFont val="Tahoma"/>
            <family val="2"/>
          </rPr>
          <t xml:space="preserve">Enter </t>
        </r>
        <r>
          <rPr>
            <b/>
            <u/>
            <sz val="8"/>
            <color rgb="FF000000"/>
            <rFont val="Tahoma"/>
            <family val="2"/>
          </rPr>
          <t>MONTHLY</t>
        </r>
        <r>
          <rPr>
            <sz val="8"/>
            <color rgb="FF000000"/>
            <rFont val="Tahoma"/>
            <family val="2"/>
          </rPr>
          <t xml:space="preserve"> Insurance </t>
        </r>
        <r>
          <rPr>
            <u/>
            <sz val="8"/>
            <color rgb="FF000000"/>
            <rFont val="Tahoma"/>
            <family val="2"/>
          </rPr>
          <t>cost/GRA</t>
        </r>
        <r>
          <rPr>
            <sz val="8"/>
            <color rgb="FF000000"/>
            <rFont val="Tahoma"/>
            <family val="2"/>
          </rPr>
          <t xml:space="preserve"> here. 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Based on your start date, you may need to inflate Year 1, to accomodate a rate increases that may occur on July 1.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62" authorId="1" shapeId="0" xr:uid="{00000000-0006-0000-0000-00000C000000}">
      <text>
        <r>
          <rPr>
            <b/>
            <sz val="9"/>
            <color indexed="10"/>
            <rFont val="Tahoma"/>
            <family val="2"/>
          </rPr>
          <t>IMPORTANT:</t>
        </r>
        <r>
          <rPr>
            <b/>
            <u/>
            <sz val="8"/>
            <color indexed="81"/>
            <rFont val="Tahoma"/>
            <family val="2"/>
          </rPr>
          <t xml:space="preserve">
Depending on the agency</t>
        </r>
        <r>
          <rPr>
            <b/>
            <sz val="8"/>
            <color indexed="81"/>
            <rFont val="Tahoma"/>
            <family val="2"/>
          </rPr>
          <t xml:space="preserve">, Participant Support Costs may </t>
        </r>
        <r>
          <rPr>
            <b/>
            <u/>
            <sz val="8"/>
            <color indexed="81"/>
            <rFont val="Tahoma"/>
            <family val="2"/>
          </rPr>
          <t>or</t>
        </r>
        <r>
          <rPr>
            <b/>
            <sz val="8"/>
            <color indexed="81"/>
            <rFont val="Tahoma"/>
            <family val="2"/>
          </rPr>
          <t xml:space="preserve"> may not be subject to F&amp;A. </t>
        </r>
        <r>
          <rPr>
            <sz val="8"/>
            <color indexed="81"/>
            <rFont val="Tahoma"/>
            <family val="2"/>
          </rPr>
          <t xml:space="preserve"> Please review the solicitation carefully and/or contact the UT Office of Sponsored Programs for guidance (974-3466).</t>
        </r>
        <r>
          <rPr>
            <b/>
            <sz val="8"/>
            <color indexed="81"/>
            <rFont val="Tahoma"/>
            <family val="2"/>
          </rPr>
          <t xml:space="preserve">
Are Participant Support Costs subject to F&amp;A?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10"/>
            <rFont val="Tahoma"/>
            <family val="2"/>
          </rPr>
          <t xml:space="preserve">To calculate F&amp;A appropriately, you </t>
        </r>
        <r>
          <rPr>
            <b/>
            <u/>
            <sz val="8"/>
            <color indexed="10"/>
            <rFont val="Tahoma"/>
            <family val="2"/>
          </rPr>
          <t>MUST</t>
        </r>
        <r>
          <rPr>
            <sz val="8"/>
            <color indexed="10"/>
            <rFont val="Tahoma"/>
            <family val="2"/>
          </rPr>
          <t xml:space="preserve"> choose "Yes" or "No" from the dropdown in </t>
        </r>
        <r>
          <rPr>
            <b/>
            <sz val="8"/>
            <color indexed="10"/>
            <rFont val="Tahoma"/>
            <family val="2"/>
          </rPr>
          <t>cell H63</t>
        </r>
        <r>
          <rPr>
            <sz val="8"/>
            <color indexed="10"/>
            <rFont val="Tahoma"/>
            <family val="2"/>
          </rPr>
          <t>.</t>
        </r>
      </text>
    </comment>
    <comment ref="E73" authorId="1" shapeId="0" xr:uid="{00000000-0006-0000-0000-00000D000000}">
      <text>
        <r>
          <rPr>
            <sz val="8"/>
            <color rgb="FF000000"/>
            <rFont val="Tahoma"/>
            <family val="2"/>
          </rPr>
          <t xml:space="preserve">Typically, Tuition assumes </t>
        </r>
        <r>
          <rPr>
            <u/>
            <sz val="8"/>
            <color rgb="FF000000"/>
            <rFont val="Tahoma"/>
            <family val="2"/>
          </rPr>
          <t>three</t>
        </r>
        <r>
          <rPr>
            <sz val="8"/>
            <color rgb="FF000000"/>
            <rFont val="Tahoma"/>
            <family val="2"/>
          </rPr>
          <t xml:space="preserve"> full semesters per year.  </t>
        </r>
        <r>
          <rPr>
            <b/>
            <sz val="8"/>
            <color rgb="FF000000"/>
            <rFont val="Tahoma"/>
            <family val="2"/>
          </rPr>
          <t>However</t>
        </r>
        <r>
          <rPr>
            <sz val="8"/>
            <color rgb="FF000000"/>
            <rFont val="Tahoma"/>
            <family val="2"/>
          </rPr>
          <t xml:space="preserve">, you may budget for a reduced course load in Summer semester.  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Enter </t>
        </r>
        <r>
          <rPr>
            <b/>
            <sz val="8"/>
            <color rgb="FF000000"/>
            <rFont val="Tahoma"/>
            <family val="2"/>
          </rPr>
          <t xml:space="preserve">Year 1 </t>
        </r>
        <r>
          <rPr>
            <b/>
            <u/>
            <sz val="8"/>
            <color rgb="FF000000"/>
            <rFont val="Tahoma"/>
            <family val="2"/>
          </rPr>
          <t>ANNUAL</t>
        </r>
        <r>
          <rPr>
            <sz val="8"/>
            <color rgb="FF000000"/>
            <rFont val="Tahoma"/>
            <family val="2"/>
          </rPr>
          <t xml:space="preserve"> Tuition </t>
        </r>
        <r>
          <rPr>
            <u/>
            <sz val="8"/>
            <color rgb="FF000000"/>
            <rFont val="Tahoma"/>
            <family val="2"/>
          </rPr>
          <t>cost/GRA</t>
        </r>
        <r>
          <rPr>
            <sz val="8"/>
            <color rgb="FF000000"/>
            <rFont val="Tahoma"/>
            <family val="2"/>
          </rPr>
          <t xml:space="preserve"> here.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Based on your start date, you may need to inflate Year 1 to accomodate a rate increase that may occur on July 1.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Huskey, Jada R</author>
  </authors>
  <commentList>
    <comment ref="A2" authorId="0" shapeId="0" xr:uid="{00000000-0006-0000-0100-000001000000}">
      <text>
        <r>
          <rPr>
            <b/>
            <u/>
            <sz val="10"/>
            <color rgb="FF000000"/>
            <rFont val="Tahoma"/>
            <family val="2"/>
          </rPr>
          <t>At a minimum</t>
        </r>
        <r>
          <rPr>
            <sz val="10"/>
            <color rgb="FF000000"/>
            <rFont val="Tahoma"/>
            <family val="2"/>
          </rPr>
          <t xml:space="preserve">, Sponsors require the travel details requested in </t>
        </r>
        <r>
          <rPr>
            <b/>
            <sz val="10"/>
            <color rgb="FF000000"/>
            <rFont val="Tahoma"/>
            <family val="2"/>
          </rPr>
          <t>columns A-H</t>
        </r>
        <r>
          <rPr>
            <sz val="10"/>
            <color rgb="FF000000"/>
            <rFont val="Tahoma"/>
            <family val="2"/>
          </rPr>
          <t xml:space="preserve">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Please select the </t>
        </r>
        <r>
          <rPr>
            <b/>
            <u/>
            <sz val="10"/>
            <color rgb="FF000000"/>
            <rFont val="Tahoma"/>
            <family val="2"/>
          </rPr>
          <t>purpose</t>
        </r>
        <r>
          <rPr>
            <sz val="10"/>
            <color rgb="FF000000"/>
            <rFont val="Tahoma"/>
            <family val="2"/>
          </rPr>
          <t xml:space="preserve"> of each trip from the dropdown box in </t>
        </r>
        <r>
          <rPr>
            <b/>
            <sz val="10"/>
            <color rgb="FF000000"/>
            <rFont val="Tahoma"/>
            <family val="2"/>
          </rPr>
          <t>column A</t>
        </r>
        <r>
          <rPr>
            <sz val="10"/>
            <color rgb="FF000000"/>
            <rFont val="Tahoma"/>
            <family val="2"/>
          </rPr>
          <t>. If you choose "Other" from the dropdown, please specify the purpose of the trip (</t>
        </r>
        <r>
          <rPr>
            <u/>
            <sz val="10"/>
            <color rgb="FF000000"/>
            <rFont val="Tahoma"/>
            <family val="2"/>
          </rPr>
          <t>just click in the cell and type over the contents</t>
        </r>
        <r>
          <rPr>
            <sz val="10"/>
            <color rgb="FF000000"/>
            <rFont val="Tahoma"/>
            <family val="2"/>
          </rPr>
          <t>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Huskey, Jada R</author>
  </authors>
  <commentList>
    <comment ref="B3" authorId="0" shapeId="0" xr:uid="{C58F76DD-6723-458E-903F-FD934E1BA6D3}">
      <text>
        <r>
          <rPr>
            <sz val="8"/>
            <color rgb="FF000000"/>
            <rFont val="Tahoma"/>
            <family val="2"/>
          </rPr>
          <t xml:space="preserve">In cells </t>
        </r>
        <r>
          <rPr>
            <b/>
            <sz val="8"/>
            <color rgb="FF000000"/>
            <rFont val="Tahoma"/>
            <family val="2"/>
          </rPr>
          <t>A3 - A18</t>
        </r>
        <r>
          <rPr>
            <sz val="8"/>
            <color rgb="FF000000"/>
            <rFont val="Tahoma"/>
            <family val="2"/>
          </rPr>
          <t xml:space="preserve"> to the left, please </t>
        </r>
        <r>
          <rPr>
            <b/>
            <u/>
            <sz val="8"/>
            <color rgb="FF000000"/>
            <rFont val="Tahoma"/>
            <family val="2"/>
          </rPr>
          <t>itemize</t>
        </r>
        <r>
          <rPr>
            <sz val="8"/>
            <color rgb="FF000000"/>
            <rFont val="Tahoma"/>
            <family val="2"/>
          </rPr>
          <t xml:space="preserve"> the materials and supplies budgeted for your project.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Twitchell, Janine C</author>
    <author>Huskey, Jada R</author>
  </authors>
  <commentList>
    <comment ref="J4" authorId="0" shapeId="0" xr:uid="{CF8B89B8-ED18-4D91-81B5-1C0C094A84E4}">
      <text>
        <r>
          <rPr>
            <b/>
            <sz val="9"/>
            <color indexed="81"/>
            <rFont val="Tahoma"/>
            <family val="2"/>
          </rPr>
          <t>Twitchell, Janine C: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B5" authorId="1" shapeId="0" xr:uid="{00000000-0006-0000-0300-000001000000}">
      <text>
        <r>
          <rPr>
            <b/>
            <sz val="10"/>
            <color rgb="FF000000"/>
            <rFont val="Tahoma"/>
            <family val="2"/>
          </rPr>
          <t xml:space="preserve">Notice the question in Column K, which relates to each institution you list in cells B5 - B14.  
</t>
        </r>
        <r>
          <rPr>
            <b/>
            <u/>
            <sz val="10"/>
            <color rgb="FFDD0806"/>
            <rFont val="Tahoma"/>
            <family val="2"/>
          </rPr>
          <t>To calculate F&amp;A appropriately</t>
        </r>
        <r>
          <rPr>
            <b/>
            <sz val="10"/>
            <color rgb="FFDD0806"/>
            <rFont val="Tahoma"/>
            <family val="2"/>
          </rPr>
          <t>,</t>
        </r>
        <r>
          <rPr>
            <sz val="10"/>
            <color rgb="FF000000"/>
            <rFont val="Tahoma"/>
            <family val="2"/>
          </rPr>
          <t xml:space="preserve"> you </t>
        </r>
        <r>
          <rPr>
            <b/>
            <sz val="10"/>
            <color rgb="FF000000"/>
            <rFont val="Tahoma"/>
            <family val="2"/>
          </rPr>
          <t>MUST</t>
        </r>
        <r>
          <rPr>
            <sz val="10"/>
            <color rgb="FF000000"/>
            <rFont val="Tahoma"/>
            <family val="2"/>
          </rPr>
          <t xml:space="preserve"> enter </t>
        </r>
        <r>
          <rPr>
            <b/>
            <sz val="10"/>
            <color rgb="FF000000"/>
            <rFont val="Tahoma"/>
            <family val="2"/>
          </rPr>
          <t>Y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u/>
            <sz val="10"/>
            <color rgb="FF000000"/>
            <rFont val="Tahoma"/>
            <family val="2"/>
          </rPr>
          <t>or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N</t>
        </r>
        <r>
          <rPr>
            <sz val="10"/>
            <color rgb="FF000000"/>
            <rFont val="Tahoma"/>
            <family val="2"/>
          </rPr>
          <t xml:space="preserve"> in </t>
        </r>
        <r>
          <rPr>
            <b/>
            <sz val="10"/>
            <color rgb="FF000000"/>
            <rFont val="Tahoma"/>
            <family val="2"/>
          </rPr>
          <t>Column K</t>
        </r>
        <r>
          <rPr>
            <sz val="10"/>
            <color rgb="FF000000"/>
            <rFont val="Tahoma"/>
            <family val="2"/>
          </rPr>
          <t xml:space="preserve"> for each institution listed in cells B5 - B14.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************************************************************************************
</t>
        </r>
        <r>
          <rPr>
            <b/>
            <sz val="10"/>
            <color rgb="FFDD0806"/>
            <rFont val="Tahoma"/>
            <family val="2"/>
          </rPr>
          <t>IMPORTANT Information Relative to National Laboratories: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u/>
            <sz val="10"/>
            <color rgb="FF000000"/>
            <rFont val="Tahoma"/>
            <family val="2"/>
          </rPr>
          <t xml:space="preserve">If the </t>
        </r>
        <r>
          <rPr>
            <b/>
            <u/>
            <sz val="10"/>
            <color rgb="FF000000"/>
            <rFont val="Tahoma"/>
            <family val="2"/>
          </rPr>
          <t>sponsor</t>
        </r>
        <r>
          <rPr>
            <u/>
            <sz val="10"/>
            <color rgb="FF000000"/>
            <rFont val="Tahoma"/>
            <family val="2"/>
          </rPr>
          <t xml:space="preserve"> will fund the National Laboratory </t>
        </r>
        <r>
          <rPr>
            <b/>
            <u/>
            <sz val="10"/>
            <color rgb="FF000000"/>
            <rFont val="Tahoma"/>
            <family val="2"/>
          </rPr>
          <t>directly</t>
        </r>
        <r>
          <rPr>
            <b/>
            <sz val="10"/>
            <color rgb="FF000000"/>
            <rFont val="Tahoma"/>
            <family val="2"/>
          </rPr>
          <t>,</t>
        </r>
        <r>
          <rPr>
            <sz val="10"/>
            <color rgb="FF000000"/>
            <rFont val="Tahoma"/>
            <family val="2"/>
          </rPr>
          <t xml:space="preserve"> then enter "</t>
        </r>
        <r>
          <rPr>
            <b/>
            <sz val="10"/>
            <color rgb="FF000000"/>
            <rFont val="Tahoma"/>
            <family val="2"/>
          </rPr>
          <t>Y</t>
        </r>
        <r>
          <rPr>
            <sz val="10"/>
            <color rgb="FF000000"/>
            <rFont val="Tahoma"/>
            <family val="2"/>
          </rPr>
          <t xml:space="preserve">", in which case </t>
        </r>
        <r>
          <rPr>
            <b/>
            <u/>
            <sz val="10"/>
            <color rgb="FF000000"/>
            <rFont val="Tahoma"/>
            <family val="2"/>
          </rPr>
          <t>F&amp;A will not</t>
        </r>
        <r>
          <rPr>
            <sz val="10"/>
            <color rgb="FF000000"/>
            <rFont val="Tahoma"/>
            <family val="2"/>
          </rPr>
          <t xml:space="preserve"> be charged on the first $25K of the lab's costs. 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u/>
            <sz val="10"/>
            <color rgb="FF000000"/>
            <rFont val="Tahoma"/>
            <family val="2"/>
          </rPr>
          <t xml:space="preserve">If </t>
        </r>
        <r>
          <rPr>
            <b/>
            <u/>
            <sz val="10"/>
            <color rgb="FF000000"/>
            <rFont val="Tahoma"/>
            <family val="2"/>
          </rPr>
          <t>UTK</t>
        </r>
        <r>
          <rPr>
            <u/>
            <sz val="10"/>
            <color rgb="FF000000"/>
            <rFont val="Tahoma"/>
            <family val="2"/>
          </rPr>
          <t xml:space="preserve"> will fund the National Laboratory via a </t>
        </r>
        <r>
          <rPr>
            <b/>
            <u/>
            <sz val="10"/>
            <color rgb="FF000000"/>
            <rFont val="Tahoma"/>
            <family val="2"/>
          </rPr>
          <t>subcontract</t>
        </r>
        <r>
          <rPr>
            <b/>
            <sz val="10"/>
            <color rgb="FF000000"/>
            <rFont val="Tahoma"/>
            <family val="2"/>
          </rPr>
          <t>,</t>
        </r>
        <r>
          <rPr>
            <sz val="10"/>
            <color rgb="FF000000"/>
            <rFont val="Tahoma"/>
            <family val="2"/>
          </rPr>
          <t xml:space="preserve"> then enter "</t>
        </r>
        <r>
          <rPr>
            <b/>
            <sz val="10"/>
            <color rgb="FF000000"/>
            <rFont val="Tahoma"/>
            <family val="2"/>
          </rPr>
          <t>N</t>
        </r>
        <r>
          <rPr>
            <sz val="10"/>
            <color rgb="FF000000"/>
            <rFont val="Tahoma"/>
            <family val="2"/>
          </rPr>
          <t xml:space="preserve">", in which case </t>
        </r>
        <r>
          <rPr>
            <b/>
            <u/>
            <sz val="10"/>
            <color rgb="FF000000"/>
            <rFont val="Tahoma"/>
            <family val="2"/>
          </rPr>
          <t>F&amp;A will</t>
        </r>
        <r>
          <rPr>
            <sz val="10"/>
            <color rgb="FF000000"/>
            <rFont val="Tahoma"/>
            <family val="2"/>
          </rPr>
          <t xml:space="preserve"> be charged on the first $25K of the lab's costs. 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u/>
            <sz val="10"/>
            <color rgb="FFDD0806"/>
            <rFont val="Tahoma"/>
            <family val="2"/>
          </rPr>
          <t>To make the correct determination</t>
        </r>
        <r>
          <rPr>
            <b/>
            <sz val="10"/>
            <color rgb="FF000000"/>
            <rFont val="Tahoma"/>
            <family val="2"/>
          </rPr>
          <t xml:space="preserve">, review the solicitation carefully </t>
        </r>
        <r>
          <rPr>
            <b/>
            <u/>
            <sz val="10"/>
            <color rgb="FFDD0806"/>
            <rFont val="Tahoma"/>
            <family val="2"/>
          </rPr>
          <t>and</t>
        </r>
        <r>
          <rPr>
            <b/>
            <sz val="10"/>
            <color rgb="FF000000"/>
            <rFont val="Tahoma"/>
            <family val="2"/>
          </rPr>
          <t xml:space="preserve"> contact the UT Office of Sponsored Programs for guidance (974-3466). 
</t>
        </r>
        <r>
          <rPr>
            <b/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Huskey, Jada R</author>
  </authors>
  <commentList>
    <comment ref="F1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In order to calculate TOTAL Costs per Year, you </t>
        </r>
        <r>
          <rPr>
            <b/>
            <u/>
            <sz val="8"/>
            <color indexed="81"/>
            <rFont val="Tahoma"/>
            <family val="2"/>
          </rPr>
          <t>MUST</t>
        </r>
        <r>
          <rPr>
            <sz val="8"/>
            <color indexed="81"/>
            <rFont val="Tahoma"/>
            <family val="2"/>
          </rPr>
          <t xml:space="preserve"> enter the </t>
        </r>
        <r>
          <rPr>
            <b/>
            <sz val="8"/>
            <color indexed="81"/>
            <rFont val="Tahoma"/>
            <family val="2"/>
          </rPr>
          <t>NUMBER</t>
        </r>
        <r>
          <rPr>
            <sz val="8"/>
            <color indexed="81"/>
            <rFont val="Tahoma"/>
            <family val="2"/>
          </rPr>
          <t xml:space="preserve"> of Participants per Year in </t>
        </r>
        <r>
          <rPr>
            <b/>
            <sz val="8"/>
            <color indexed="81"/>
            <rFont val="Tahoma"/>
            <family val="2"/>
          </rPr>
          <t>cells F3 - J3</t>
        </r>
        <r>
          <rPr>
            <sz val="8"/>
            <color indexed="81"/>
            <rFont val="Tahoma"/>
            <family val="2"/>
          </rPr>
          <t>.</t>
        </r>
      </text>
    </comment>
    <comment ref="A5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Enter </t>
        </r>
        <r>
          <rPr>
            <b/>
            <sz val="8"/>
            <color indexed="81"/>
            <rFont val="Tahoma"/>
            <family val="2"/>
          </rPr>
          <t>COST</t>
        </r>
        <r>
          <rPr>
            <u/>
            <sz val="8"/>
            <color indexed="81"/>
            <rFont val="Tahoma"/>
            <family val="2"/>
          </rPr>
          <t xml:space="preserve"> per participant</t>
        </r>
        <r>
          <rPr>
            <sz val="8"/>
            <color indexed="81"/>
            <rFont val="Tahoma"/>
            <family val="2"/>
          </rPr>
          <t xml:space="preserve"> in </t>
        </r>
        <r>
          <rPr>
            <b/>
            <sz val="8"/>
            <color indexed="81"/>
            <rFont val="Tahoma"/>
            <family val="2"/>
          </rPr>
          <t xml:space="preserve">cells B7 - B10.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IMPORTANT:</t>
        </r>
        <r>
          <rPr>
            <sz val="8"/>
            <color indexed="81"/>
            <rFont val="Tahoma"/>
            <family val="2"/>
          </rPr>
          <t xml:space="preserve">  
In order to calculate TOTAL Costs per Year, you </t>
        </r>
        <r>
          <rPr>
            <b/>
            <u/>
            <sz val="8"/>
            <color indexed="81"/>
            <rFont val="Tahoma"/>
            <family val="2"/>
          </rPr>
          <t>MUST</t>
        </r>
        <r>
          <rPr>
            <sz val="8"/>
            <color indexed="81"/>
            <rFont val="Tahoma"/>
            <family val="2"/>
          </rPr>
          <t xml:space="preserve"> enter the </t>
        </r>
        <r>
          <rPr>
            <b/>
            <sz val="8"/>
            <color indexed="81"/>
            <rFont val="Tahoma"/>
            <family val="2"/>
          </rPr>
          <t>NUMBER</t>
        </r>
        <r>
          <rPr>
            <sz val="8"/>
            <color indexed="81"/>
            <rFont val="Tahoma"/>
            <family val="2"/>
          </rPr>
          <t xml:space="preserve"> of Participants per Year in </t>
        </r>
        <r>
          <rPr>
            <b/>
            <sz val="8"/>
            <color indexed="81"/>
            <rFont val="Tahoma"/>
            <family val="2"/>
          </rPr>
          <t xml:space="preserve">cells F3 - J3.
</t>
        </r>
      </text>
    </comment>
  </commentList>
</comments>
</file>

<file path=xl/sharedStrings.xml><?xml version="1.0" encoding="utf-8"?>
<sst xmlns="http://schemas.openxmlformats.org/spreadsheetml/2006/main" count="436" uniqueCount="255">
  <si>
    <t>Funding Agency:</t>
  </si>
  <si>
    <t xml:space="preserve">FOA: </t>
  </si>
  <si>
    <t>PI Name(s):</t>
  </si>
  <si>
    <t>Project Title:</t>
  </si>
  <si>
    <r>
      <t>Salaries</t>
    </r>
    <r>
      <rPr>
        <sz val="8"/>
        <rFont val="Arial"/>
        <family val="2"/>
      </rPr>
      <t xml:space="preserve"> Inflation Rate</t>
    </r>
  </si>
  <si>
    <r>
      <t xml:space="preserve">GRA Insurance </t>
    </r>
    <r>
      <rPr>
        <sz val="8"/>
        <rFont val="Arial"/>
        <family val="2"/>
      </rPr>
      <t>Inflation Rate</t>
    </r>
  </si>
  <si>
    <r>
      <t>Tuition</t>
    </r>
    <r>
      <rPr>
        <sz val="8"/>
        <rFont val="Arial"/>
        <family val="2"/>
      </rPr>
      <t xml:space="preserve"> Inflation Rate</t>
    </r>
  </si>
  <si>
    <t>A.</t>
  </si>
  <si>
    <t>Senior Personnel</t>
  </si>
  <si>
    <r>
      <t xml:space="preserve">Base </t>
    </r>
    <r>
      <rPr>
        <b/>
        <sz val="8"/>
        <rFont val="Arial"/>
        <family val="2"/>
      </rPr>
      <t>Annual</t>
    </r>
    <r>
      <rPr>
        <sz val="8"/>
        <rFont val="Arial"/>
        <family val="2"/>
      </rPr>
      <t xml:space="preserve"> Salary</t>
    </r>
  </si>
  <si>
    <t xml:space="preserve">Appt. Type      </t>
  </si>
  <si>
    <r>
      <t xml:space="preserve">Person Months   </t>
    </r>
    <r>
      <rPr>
        <b/>
        <sz val="8"/>
        <rFont val="Arial"/>
        <family val="2"/>
      </rPr>
      <t>Year 1</t>
    </r>
  </si>
  <si>
    <r>
      <t xml:space="preserve">Person Months   </t>
    </r>
    <r>
      <rPr>
        <b/>
        <sz val="8"/>
        <rFont val="Arial"/>
        <family val="2"/>
      </rPr>
      <t>Year 2</t>
    </r>
  </si>
  <si>
    <r>
      <t xml:space="preserve">Person Months   </t>
    </r>
    <r>
      <rPr>
        <b/>
        <sz val="8"/>
        <rFont val="Arial"/>
        <family val="2"/>
      </rPr>
      <t>Year 3</t>
    </r>
  </si>
  <si>
    <r>
      <t xml:space="preserve">Person Months  </t>
    </r>
    <r>
      <rPr>
        <b/>
        <sz val="8"/>
        <rFont val="Arial"/>
        <family val="2"/>
      </rPr>
      <t>Year 4</t>
    </r>
  </si>
  <si>
    <r>
      <t xml:space="preserve">Person Months   </t>
    </r>
    <r>
      <rPr>
        <b/>
        <sz val="8"/>
        <rFont val="Arial"/>
        <family val="2"/>
      </rPr>
      <t>Year 5</t>
    </r>
  </si>
  <si>
    <t>Year 1</t>
  </si>
  <si>
    <t>Year 2</t>
  </si>
  <si>
    <t>Year 3</t>
  </si>
  <si>
    <t>Year 4</t>
  </si>
  <si>
    <t>Year 5</t>
  </si>
  <si>
    <t>TOTAL</t>
  </si>
  <si>
    <t>B.</t>
  </si>
  <si>
    <t>Other Personnel</t>
  </si>
  <si>
    <r>
      <t xml:space="preserve">Base </t>
    </r>
    <r>
      <rPr>
        <b/>
        <sz val="8"/>
        <rFont val="Arial"/>
        <family val="2"/>
      </rPr>
      <t>Monthly</t>
    </r>
    <r>
      <rPr>
        <sz val="8"/>
        <rFont val="Arial"/>
        <family val="2"/>
      </rPr>
      <t xml:space="preserve"> Salary</t>
    </r>
  </si>
  <si>
    <t>#</t>
  </si>
  <si>
    <t>Post Doc(s)</t>
  </si>
  <si>
    <t>Other Professional (Research Assistant)</t>
  </si>
  <si>
    <t>GRA(s)</t>
  </si>
  <si>
    <t>Undergraduate Researcher(s)</t>
  </si>
  <si>
    <t>Secretarial/Clerical</t>
  </si>
  <si>
    <t>Other (lab manager)</t>
  </si>
  <si>
    <t xml:space="preserve"> </t>
  </si>
  <si>
    <t>Total Salaries &amp; Wages</t>
  </si>
  <si>
    <t>C.</t>
  </si>
  <si>
    <t>Fringe Benefits</t>
  </si>
  <si>
    <t>Total Fringe Benefits</t>
  </si>
  <si>
    <t>Total Salaries &amp; Fringes</t>
  </si>
  <si>
    <t xml:space="preserve">D. </t>
  </si>
  <si>
    <r>
      <t xml:space="preserve"> Equipment</t>
    </r>
    <r>
      <rPr>
        <b/>
        <sz val="7"/>
        <rFont val="Arial"/>
        <family val="2"/>
      </rPr>
      <t xml:space="preserve"> </t>
    </r>
    <r>
      <rPr>
        <u/>
        <sz val="7"/>
        <rFont val="Arial"/>
        <family val="2"/>
      </rPr>
      <t>(Itemize Equipment with cost of $5,000 or greater)</t>
    </r>
  </si>
  <si>
    <t>1.</t>
  </si>
  <si>
    <t>2.</t>
  </si>
  <si>
    <t>3.</t>
  </si>
  <si>
    <t>Total Equipment</t>
  </si>
  <si>
    <t xml:space="preserve">E.  </t>
  </si>
  <si>
    <r>
      <t xml:space="preserve"> Travel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>TRAVEL</t>
    </r>
    <r>
      <rPr>
        <u/>
        <sz val="7"/>
        <rFont val="Arial"/>
        <family val="2"/>
      </rPr>
      <t xml:space="preserve"> Sheet Tab)</t>
    </r>
  </si>
  <si>
    <t>Domestic</t>
  </si>
  <si>
    <t>Foreign</t>
  </si>
  <si>
    <t>Total Travel</t>
  </si>
  <si>
    <t>F.</t>
  </si>
  <si>
    <t>G.</t>
  </si>
  <si>
    <t>Other Direct Costs</t>
  </si>
  <si>
    <r>
      <t>Supplies</t>
    </r>
    <r>
      <rPr>
        <b/>
        <sz val="8"/>
        <color rgb="FFFF0000"/>
        <rFont val="Arial"/>
        <family val="2"/>
      </rPr>
      <t xml:space="preserve">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>SUPPLIES</t>
    </r>
    <r>
      <rPr>
        <u/>
        <sz val="7"/>
        <rFont val="Arial"/>
        <family val="2"/>
      </rPr>
      <t xml:space="preserve"> Sheet Tab)</t>
    </r>
  </si>
  <si>
    <r>
      <t>Subcontracts</t>
    </r>
    <r>
      <rPr>
        <b/>
        <sz val="8"/>
        <color rgb="FFFF0000"/>
        <rFont val="Arial"/>
        <family val="2"/>
      </rPr>
      <t xml:space="preserve">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>SUBCONTRACTS</t>
    </r>
    <r>
      <rPr>
        <u/>
        <sz val="7"/>
        <rFont val="Arial"/>
        <family val="2"/>
      </rPr>
      <t xml:space="preserve"> Sheet Tab, if applicable)</t>
    </r>
  </si>
  <si>
    <t>Graduate Student Tuition (per YEAR each GRA)</t>
  </si>
  <si>
    <t>Total Other Direct Costs</t>
  </si>
  <si>
    <t>H.</t>
  </si>
  <si>
    <t>Total Direct Costs</t>
  </si>
  <si>
    <r>
      <t>F&amp;A Base Type</t>
    </r>
    <r>
      <rPr>
        <b/>
        <sz val="8"/>
        <color rgb="FFFF0000"/>
        <rFont val="Arial"/>
        <family val="2"/>
      </rPr>
      <t xml:space="preserve"> </t>
    </r>
    <r>
      <rPr>
        <u/>
        <sz val="7"/>
        <rFont val="Arial"/>
        <family val="2"/>
      </rPr>
      <t>(</t>
    </r>
    <r>
      <rPr>
        <b/>
        <u/>
        <sz val="7"/>
        <color rgb="FFFF0000"/>
        <rFont val="Arial"/>
        <family val="2"/>
      </rPr>
      <t>click B79</t>
    </r>
    <r>
      <rPr>
        <u/>
        <sz val="7"/>
        <rFont val="Arial"/>
        <family val="2"/>
      </rPr>
      <t xml:space="preserve"> and select from dropdown)</t>
    </r>
  </si>
  <si>
    <t>I.</t>
  </si>
  <si>
    <t>Modified Total Direct Costs</t>
  </si>
  <si>
    <t>Base</t>
  </si>
  <si>
    <t>F&amp;A Rate Type</t>
  </si>
  <si>
    <t>Applied F&amp;A Rate</t>
  </si>
  <si>
    <t>J.</t>
  </si>
  <si>
    <r>
      <t>F&amp;A Costs</t>
    </r>
    <r>
      <rPr>
        <b/>
        <sz val="8"/>
        <color rgb="FF0000FF"/>
        <rFont val="Arial"/>
        <family val="2"/>
      </rPr>
      <t xml:space="preserve"> </t>
    </r>
    <r>
      <rPr>
        <u/>
        <sz val="7"/>
        <rFont val="Arial"/>
        <family val="2"/>
      </rPr>
      <t>(</t>
    </r>
    <r>
      <rPr>
        <b/>
        <u/>
        <sz val="7"/>
        <color rgb="FFFF0000"/>
        <rFont val="Arial"/>
        <family val="2"/>
      </rPr>
      <t xml:space="preserve">click E81 </t>
    </r>
    <r>
      <rPr>
        <u/>
        <sz val="7"/>
        <rFont val="Arial"/>
        <family val="2"/>
      </rPr>
      <t>and select from dropdown)</t>
    </r>
  </si>
  <si>
    <t>Sponsor caps F&amp;A. Enter rate:</t>
  </si>
  <si>
    <t>K.</t>
  </si>
  <si>
    <t>Total Costs</t>
  </si>
  <si>
    <t>UTHSC total</t>
  </si>
  <si>
    <r>
      <t>Help for F&amp;A Rates</t>
    </r>
    <r>
      <rPr>
        <b/>
        <vertAlign val="superscript"/>
        <sz val="10"/>
        <rFont val="Arial"/>
        <family val="2"/>
      </rPr>
      <t xml:space="preserve"> 1</t>
    </r>
  </si>
  <si>
    <r>
      <t>Old</t>
    </r>
    <r>
      <rPr>
        <b/>
        <sz val="8"/>
        <rFont val="Arial"/>
        <family val="2"/>
      </rPr>
      <t xml:space="preserve"> Rates</t>
    </r>
  </si>
  <si>
    <r>
      <t xml:space="preserve">F&amp;A </t>
    </r>
    <r>
      <rPr>
        <b/>
        <u/>
        <sz val="8"/>
        <color rgb="FFFF0000"/>
        <rFont val="Arial"/>
        <family val="2"/>
      </rPr>
      <t>Base</t>
    </r>
    <r>
      <rPr>
        <b/>
        <sz val="8"/>
        <color rgb="FFFF0000"/>
        <rFont val="Arial"/>
        <family val="2"/>
      </rPr>
      <t xml:space="preserve"> Type</t>
    </r>
  </si>
  <si>
    <r>
      <t xml:space="preserve">Research </t>
    </r>
    <r>
      <rPr>
        <b/>
        <sz val="8"/>
        <rFont val="Arial"/>
        <family val="2"/>
      </rPr>
      <t>ON</t>
    </r>
    <r>
      <rPr>
        <sz val="8"/>
        <rFont val="Arial"/>
        <family val="2"/>
      </rPr>
      <t>-Campus</t>
    </r>
  </si>
  <si>
    <t>MTDC</t>
  </si>
  <si>
    <r>
      <t xml:space="preserve">Research </t>
    </r>
    <r>
      <rPr>
        <b/>
        <sz val="8"/>
        <rFont val="Arial"/>
        <family val="2"/>
      </rPr>
      <t>OFF</t>
    </r>
    <r>
      <rPr>
        <sz val="8"/>
        <rFont val="Arial"/>
        <family val="2"/>
      </rPr>
      <t>-Campus</t>
    </r>
  </si>
  <si>
    <t>TDC</t>
  </si>
  <si>
    <r>
      <t xml:space="preserve">Instruction </t>
    </r>
    <r>
      <rPr>
        <b/>
        <sz val="8"/>
        <rFont val="Arial"/>
        <family val="2"/>
      </rPr>
      <t>ON</t>
    </r>
    <r>
      <rPr>
        <sz val="8"/>
        <rFont val="Arial"/>
        <family val="2"/>
      </rPr>
      <t>-Campus</t>
    </r>
  </si>
  <si>
    <t>TFFA</t>
  </si>
  <si>
    <t>Total Federal Funds Allowable</t>
  </si>
  <si>
    <r>
      <t xml:space="preserve">Instruction </t>
    </r>
    <r>
      <rPr>
        <b/>
        <sz val="8"/>
        <rFont val="Arial"/>
        <family val="2"/>
      </rPr>
      <t>OFF</t>
    </r>
    <r>
      <rPr>
        <sz val="8"/>
        <rFont val="Arial"/>
        <family val="2"/>
      </rPr>
      <t>-Campus</t>
    </r>
  </si>
  <si>
    <r>
      <t xml:space="preserve">Other Spon. Activities - </t>
    </r>
    <r>
      <rPr>
        <b/>
        <sz val="8"/>
        <rFont val="Arial"/>
        <family val="2"/>
      </rPr>
      <t xml:space="preserve">ON </t>
    </r>
    <r>
      <rPr>
        <sz val="8"/>
        <rFont val="Arial"/>
        <family val="2"/>
      </rPr>
      <t>Campus</t>
    </r>
  </si>
  <si>
    <r>
      <t xml:space="preserve">Other Spon. Activities - </t>
    </r>
    <r>
      <rPr>
        <b/>
        <sz val="8"/>
        <rFont val="Arial"/>
        <family val="2"/>
      </rPr>
      <t xml:space="preserve">OFF </t>
    </r>
    <r>
      <rPr>
        <sz val="8"/>
        <rFont val="Arial"/>
        <family val="2"/>
      </rPr>
      <t>Campus</t>
    </r>
  </si>
  <si>
    <t>Cognizant Agency and Point of Contact</t>
  </si>
  <si>
    <t>F&amp;A rate selection (hidden)</t>
  </si>
  <si>
    <t>Yr1</t>
  </si>
  <si>
    <t>Yr2</t>
  </si>
  <si>
    <t>Yr3</t>
  </si>
  <si>
    <t>Yr4</t>
  </si>
  <si>
    <t>Yr5</t>
  </si>
  <si>
    <t>&lt;--- change font color to white and PROTECT THESE CELLS!</t>
  </si>
  <si>
    <t>Research ON-Campus</t>
  </si>
  <si>
    <t>Research OFF-Campus</t>
  </si>
  <si>
    <t>Instruction ON-Campus</t>
  </si>
  <si>
    <t>Instruction OFF-Campus</t>
  </si>
  <si>
    <t>Other Spon. Activities - ON Campus</t>
  </si>
  <si>
    <t>Other Spon. Activities - OFF Campus</t>
  </si>
  <si>
    <t>Sponsor does not allow F&amp;A (0%)</t>
  </si>
  <si>
    <t>YEAR 1</t>
  </si>
  <si>
    <t>Purpose of Travel</t>
  </si>
  <si>
    <t>Depart From</t>
  </si>
  <si>
    <t>Destination           (if known)</t>
  </si>
  <si>
    <t>No. of Days</t>
  </si>
  <si>
    <t>No. of Travelers</t>
  </si>
  <si>
    <t>Cost per Traveler</t>
  </si>
  <si>
    <t>Cost per Trip</t>
  </si>
  <si>
    <t>Basis for Estimating Costs</t>
  </si>
  <si>
    <t>Domestic Travel</t>
  </si>
  <si>
    <t>Domestic Travel subtotal</t>
  </si>
  <si>
    <t>Foreign Travel</t>
  </si>
  <si>
    <t>Foreign Travel subtotal</t>
  </si>
  <si>
    <t>Year 1 Total</t>
  </si>
  <si>
    <t>YEAR 2</t>
  </si>
  <si>
    <t>Year 2 Total</t>
  </si>
  <si>
    <t>YEAR 3</t>
  </si>
  <si>
    <t>Year 3 Total</t>
  </si>
  <si>
    <t>YEAR 4</t>
  </si>
  <si>
    <t>Conference</t>
  </si>
  <si>
    <t>Year 4 Total</t>
  </si>
  <si>
    <t>YEAR 5</t>
  </si>
  <si>
    <t>Year 5 Total</t>
  </si>
  <si>
    <t>CUMULATIVE TOTAL</t>
  </si>
  <si>
    <t>Additional Explanations/Comments (as necessary)</t>
  </si>
  <si>
    <t>Travel is based on CONUS rates.</t>
  </si>
  <si>
    <t>SUPPLIES</t>
  </si>
  <si>
    <t>Description</t>
  </si>
  <si>
    <t>Annual Totals</t>
  </si>
  <si>
    <r>
      <t xml:space="preserve">Is institution part of the </t>
    </r>
    <r>
      <rPr>
        <b/>
        <i/>
        <sz val="10"/>
        <color rgb="FF0000FF"/>
        <rFont val="Arial"/>
        <family val="2"/>
      </rPr>
      <t>UT System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color indexed="10"/>
        <rFont val="Arial"/>
        <family val="2"/>
      </rPr>
      <t>or</t>
    </r>
    <r>
      <rPr>
        <b/>
        <i/>
        <sz val="10"/>
        <color indexed="10"/>
        <rFont val="Arial"/>
        <family val="2"/>
      </rPr>
      <t xml:space="preserve"> a National Laboratory? </t>
    </r>
    <r>
      <rPr>
        <b/>
        <i/>
        <sz val="10"/>
        <rFont val="Arial"/>
        <family val="2"/>
      </rPr>
      <t xml:space="preserve">     (Y or N)</t>
    </r>
  </si>
  <si>
    <t xml:space="preserve">Institution </t>
  </si>
  <si>
    <t>Technical Lead</t>
  </si>
  <si>
    <t>MTDC Calculation</t>
  </si>
  <si>
    <t>Total</t>
  </si>
  <si>
    <t>Number of Participants per Year</t>
  </si>
  <si>
    <t>Costs per Participant</t>
  </si>
  <si>
    <t>TOTAL Costs per Year</t>
  </si>
  <si>
    <t>Stipends</t>
  </si>
  <si>
    <t>each</t>
  </si>
  <si>
    <t>Travel</t>
  </si>
  <si>
    <t>Subsistence</t>
  </si>
  <si>
    <t>Other</t>
  </si>
  <si>
    <t>Total/Participant</t>
  </si>
  <si>
    <t>TOTALS</t>
  </si>
  <si>
    <t>Project Period:</t>
  </si>
  <si>
    <t>Due Date to OSP:</t>
  </si>
  <si>
    <r>
      <rPr>
        <b/>
        <sz val="8"/>
        <rFont val="Arial"/>
        <family val="2"/>
      </rPr>
      <t>DHHS</t>
    </r>
    <r>
      <rPr>
        <sz val="8"/>
        <rFont val="Arial"/>
        <family val="2"/>
      </rPr>
      <t xml:space="preserve"> (Department of Health and Human Services)</t>
    </r>
  </si>
  <si>
    <t>Contact: Narendra Gandhi</t>
  </si>
  <si>
    <t>(214) 767-3263</t>
  </si>
  <si>
    <t>9 month faculty fringe rate is 33.8% for academic</t>
  </si>
  <si>
    <t>9 month faculty fringe rate is 18.2% for summer</t>
  </si>
  <si>
    <t>GRA fringe rate is 8%</t>
  </si>
  <si>
    <t>NOTES</t>
  </si>
  <si>
    <t>PARTICIPANT INCENTIVE COSTS</t>
  </si>
  <si>
    <t>Are Participant Incentive Costs subject to F&amp;A?</t>
  </si>
  <si>
    <t>Yes</t>
  </si>
  <si>
    <t>Research Assistant is UTHSC employee, fringe rate is 33.8%</t>
  </si>
  <si>
    <t>Consultation Services/Fees</t>
  </si>
  <si>
    <t>Contractual Services</t>
  </si>
  <si>
    <t>*NOTE: per UTHSC policy must pay GRA health insurance as part of benefit (calculated at percent effort on grant)</t>
  </si>
  <si>
    <t>8% escalation (Y2)</t>
  </si>
  <si>
    <t>8% escalation (Y3)</t>
  </si>
  <si>
    <t>8% escalation (Y4)</t>
  </si>
  <si>
    <t>8% escalation (Y5)</t>
  </si>
  <si>
    <t>GRA health ins (annual)</t>
  </si>
  <si>
    <t>GRA health ins (monthly rate)</t>
  </si>
  <si>
    <t xml:space="preserve">TBN - GRA(s) </t>
  </si>
  <si>
    <t>N</t>
  </si>
  <si>
    <t>UTHSC BUDGET</t>
  </si>
  <si>
    <t>Salaries</t>
  </si>
  <si>
    <t>Participant Costs</t>
  </si>
  <si>
    <t>Equipment</t>
  </si>
  <si>
    <t>SUBTOTAL DIRECT COSTS</t>
  </si>
  <si>
    <t>Module Amount                                  (round to nearest $25k)</t>
  </si>
  <si>
    <t>F&amp;A Base                                                 (start w/ module amount)</t>
  </si>
  <si>
    <t>Plus Consortium F&amp;A Costs</t>
  </si>
  <si>
    <t>Less exclusions (equipment)</t>
  </si>
  <si>
    <t>Less exclusions (subcontract)</t>
  </si>
  <si>
    <t>Less exclusions (subcontract F&amp;A)</t>
  </si>
  <si>
    <t>Plus 1st $25k for each subcontract</t>
  </si>
  <si>
    <t>MTDC Base</t>
  </si>
  <si>
    <t>Total Indirect Cost (IDC)</t>
  </si>
  <si>
    <t>Direct Costs</t>
  </si>
  <si>
    <t>F&amp;A Rate 54% (Yr 1)</t>
  </si>
  <si>
    <t>F&amp;A Rate 54% (Yr 2)</t>
  </si>
  <si>
    <t>New Rates</t>
  </si>
  <si>
    <t xml:space="preserve">Effective Date of (New) Rate Agreement:  March 18, 2021 </t>
  </si>
  <si>
    <r>
      <t xml:space="preserve">F&amp;A </t>
    </r>
    <r>
      <rPr>
        <b/>
        <u/>
        <sz val="8.5"/>
        <rFont val="Arial"/>
        <family val="2"/>
      </rPr>
      <t>Rate</t>
    </r>
    <r>
      <rPr>
        <b/>
        <sz val="8.5"/>
        <rFont val="Arial"/>
        <family val="2"/>
      </rPr>
      <t xml:space="preserve"> Type </t>
    </r>
  </si>
  <si>
    <t xml:space="preserve">Consortium Direct Costs </t>
  </si>
  <si>
    <t>Year 1 (DC)</t>
  </si>
  <si>
    <t>Year 2 (DC)</t>
  </si>
  <si>
    <t>TOTAL (DC)</t>
  </si>
  <si>
    <t>Consortium Budget</t>
  </si>
  <si>
    <t>DC Totals</t>
  </si>
  <si>
    <t>Applied IDC Rate</t>
  </si>
  <si>
    <t>IDC * Base Total</t>
  </si>
  <si>
    <t>Consortium Total DC+IDC)</t>
  </si>
  <si>
    <t xml:space="preserve">F&amp;A </t>
  </si>
  <si>
    <t>Other:  Core Services</t>
  </si>
  <si>
    <t>Other:  Animal / IRB Fees / etc.</t>
  </si>
  <si>
    <t>Other: Publication Fees</t>
  </si>
  <si>
    <r>
      <t>Participant Incentive Costs</t>
    </r>
    <r>
      <rPr>
        <sz val="8"/>
        <rFont val="Arial"/>
        <family val="2"/>
      </rPr>
      <t xml:space="preserve"> </t>
    </r>
    <r>
      <rPr>
        <u/>
        <sz val="7"/>
        <rFont val="Arial"/>
        <family val="2"/>
      </rPr>
      <t xml:space="preserve">(Complete the </t>
    </r>
    <r>
      <rPr>
        <b/>
        <u/>
        <sz val="7"/>
        <color rgb="FFFF0000"/>
        <rFont val="Arial"/>
        <family val="2"/>
      </rPr>
      <t xml:space="preserve">PARTICIPANT INCENTIVE </t>
    </r>
    <r>
      <rPr>
        <u/>
        <sz val="7"/>
        <rFont val="Arial"/>
        <family val="2"/>
      </rPr>
      <t>Sheet Tab, if applicable)</t>
    </r>
  </si>
  <si>
    <t>*Equipment exceeding an acquistion cost of $5k and has a service life of &gt; 1 year is excluded from F&amp;A base</t>
  </si>
  <si>
    <t>*Tuition is excluded from F&amp;A base</t>
  </si>
  <si>
    <t>REMINDER:  Scope of Work (Aims) must match budget</t>
  </si>
  <si>
    <t>Modular, With Consortium/Contractual Costs. On the Modular Budget Format Page, the Direct Costs less Consortium F&amp;A, Consortium F&amp;A, and Total Direct Costs requested for each year should be entered separately.</t>
  </si>
  <si>
    <t>Remember: While only the direct cost for a consortium/contractual arrangement is factored into eligibility for using the modular budget format, the total consortium/contractual costs must be included in the overall requested modular direct cost amount.</t>
  </si>
  <si>
    <t>In calculating the base direct cost level, the applicant should not include the F&amp;A costs associated with any consortium/contractual arrangements. Those costs may be requested above the normal $250,000 direct cost limit. Fields are provided to separately capture consortium F&amp;A costs for each budget year.</t>
  </si>
  <si>
    <t xml:space="preserve">*Price quotes for new equipment are recommended and suggested by ALL sponsors </t>
  </si>
  <si>
    <t xml:space="preserve">         (federal and non-federal) and required by UTHSC OSP for review</t>
  </si>
  <si>
    <t>https://uthsc.edu/finance/bursar/fees/</t>
  </si>
  <si>
    <t xml:space="preserve">*Tuition Information - </t>
  </si>
  <si>
    <t>Escalcuated GRA insurance 8%, per year, to accommodate annual fiscal year rate increase July 1 (GMA contact - Felicia Washington)</t>
  </si>
  <si>
    <t>12-Month</t>
  </si>
  <si>
    <t>Institutional Base Salary</t>
  </si>
  <si>
    <t>NIH Allocation</t>
  </si>
  <si>
    <t>NIH CAP</t>
  </si>
  <si>
    <t>Over NIH CAP</t>
  </si>
  <si>
    <t>Monthly</t>
  </si>
  <si>
    <t>Annual</t>
  </si>
  <si>
    <r>
      <t xml:space="preserve">Effort </t>
    </r>
    <r>
      <rPr>
        <b/>
        <sz val="10"/>
        <color rgb="FFFF0000"/>
        <rFont val="72"/>
        <family val="2"/>
      </rPr>
      <t>(Update %)</t>
    </r>
  </si>
  <si>
    <t>Monthly / Annual</t>
  </si>
  <si>
    <t>Benefit Rate</t>
  </si>
  <si>
    <t>Benefit</t>
  </si>
  <si>
    <t>Annual Internal Cost Share</t>
  </si>
  <si>
    <t>Check Digit Enter Monthly Amt PA20 - Cost Distribution</t>
  </si>
  <si>
    <t>Project Total Salary</t>
  </si>
  <si>
    <t>Project Total Benefits</t>
  </si>
  <si>
    <t>Check Digit</t>
  </si>
  <si>
    <t>Grand Total Salay &amp; Bene</t>
  </si>
  <si>
    <t>Base Account: E000000</t>
  </si>
  <si>
    <t>COST SHARE CALCULATIONS - NAME OF PERSONNEL</t>
  </si>
  <si>
    <t>(Match to Salary and Fringe totals in column P on Internal Budget Workbook for position)</t>
  </si>
  <si>
    <t xml:space="preserve">Application Due to Sponsor: </t>
  </si>
  <si>
    <r>
      <t xml:space="preserve">Base Salary includes all salary received from UTHSC, including ADA;   </t>
    </r>
    <r>
      <rPr>
        <b/>
        <sz val="8"/>
        <color rgb="FFFF0000"/>
        <rFont val="Arial"/>
        <family val="2"/>
      </rPr>
      <t>ATTENTION:</t>
    </r>
    <r>
      <rPr>
        <sz val="8"/>
        <rFont val="Arial"/>
        <family val="2"/>
      </rPr>
      <t xml:space="preserve"> salary escalation is not applied to ADA salary</t>
    </r>
  </si>
  <si>
    <t>* Exceeds NIH salary cap; Per NIH Policy DO NOT escalate salary that exceeds salary cap; salary escalation is not applied to ADA salary</t>
  </si>
  <si>
    <t>Current Salary (06/15/2023)</t>
  </si>
  <si>
    <t>Fringe Rate</t>
  </si>
  <si>
    <t>Year 1 (2024-2025)</t>
  </si>
  <si>
    <t>Year 2 (2025-2026)</t>
  </si>
  <si>
    <t>ADA</t>
  </si>
  <si>
    <t>Base (3%)</t>
  </si>
  <si>
    <t>Effort Y1</t>
  </si>
  <si>
    <t>PM Y1</t>
  </si>
  <si>
    <t>Effort Y2</t>
  </si>
  <si>
    <t>PM Y2</t>
  </si>
  <si>
    <t>PI Name</t>
  </si>
  <si>
    <t>* Salary escalated 3% for anticipated annual FY increase</t>
  </si>
  <si>
    <t>Personnel Name</t>
  </si>
  <si>
    <t>Current year, eff 07/01/2023</t>
  </si>
  <si>
    <t>GRA Health Ins (per MONTH each GRA / $350, eff FY2024 rate)</t>
  </si>
  <si>
    <t>Eff July 1, 2023 for FY24, ASP stipend is $30,000</t>
  </si>
  <si>
    <t>Eff July 1, 2023 for FY24, HOPH &amp; General GRA stipend is $30,000</t>
  </si>
  <si>
    <t>Eff July 1, 2023, FY24, IBS - GRA stipend is $30,000</t>
  </si>
  <si>
    <t>GRA insurance 2023-2024, $3,422/yr ($285/month), escaluation rate is 8% per year</t>
  </si>
  <si>
    <t xml:space="preserve">URL: </t>
  </si>
  <si>
    <t>Other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</si>
</sst>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%"/>
    <numFmt numFmtId="168" formatCode="_(* 0_);_(* \-0\);_(* &quot;-&quot;??_);_(@_)"/>
    <numFmt numFmtId="169" formatCode="&quot;$&quot;#,##0.00"/>
    <numFmt numFmtId="170" formatCode="&quot;$&quot;#,##0"/>
    <numFmt numFmtId="171" formatCode="0.00000"/>
    <numFmt numFmtId="172" formatCode="0.0;0.0;0.0%"/>
    <numFmt numFmtId="173" formatCode="0.0%;0.0%;0.0%"/>
    <numFmt numFmtId="174" formatCode="_([$$-409]* #,##0.00_);_([$$-409]* \(#,##0.00\);_([$$-409]* &quot;-&quot;??_);_(@_)"/>
    <numFmt numFmtId="175" formatCode="0.0"/>
    <numFmt numFmtId="176" formatCode="[$-409]mmmm\ d\,\ yyyy;@"/>
    <numFmt numFmtId="177" formatCode="0%;0%;0%"/>
    <numFmt numFmtId="178" formatCode="0.000"/>
    <numFmt numFmtId="179" formatCode="&quot;$&quot;\ \ #,##0.00"/>
    <numFmt numFmtId="180" formatCode="0.0000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2"/>
      <name val="Arial"/>
      <family val="2"/>
    </font>
    <font>
      <b/>
      <u/>
      <sz val="8"/>
      <color indexed="81"/>
      <name val="Tahoma"/>
      <family val="2"/>
    </font>
    <font>
      <b/>
      <i/>
      <u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8"/>
      <color indexed="81"/>
      <name val="Tahoma"/>
      <family val="2"/>
    </font>
    <font>
      <b/>
      <sz val="7"/>
      <name val="Arial"/>
      <family val="2"/>
    </font>
    <font>
      <b/>
      <i/>
      <sz val="10"/>
      <color rgb="FF0000FF"/>
      <name val="Arial"/>
      <family val="2"/>
    </font>
    <font>
      <sz val="7"/>
      <color rgb="FF0000FF"/>
      <name val="Arial"/>
      <family val="2"/>
    </font>
    <font>
      <b/>
      <sz val="7"/>
      <color rgb="FFFF0000"/>
      <name val="Arial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sz val="8"/>
      <color rgb="FFFF0000"/>
      <name val="Arial"/>
      <family val="2"/>
    </font>
    <font>
      <b/>
      <sz val="8.5"/>
      <name val="Arial"/>
      <family val="2"/>
    </font>
    <font>
      <b/>
      <sz val="9"/>
      <color indexed="10"/>
      <name val="Tahoma"/>
      <family val="2"/>
    </font>
    <font>
      <b/>
      <u/>
      <sz val="8"/>
      <color indexed="10"/>
      <name val="Tahoma"/>
      <family val="2"/>
    </font>
    <font>
      <b/>
      <vertAlign val="superscript"/>
      <sz val="10"/>
      <name val="Arial"/>
      <family val="2"/>
    </font>
    <font>
      <sz val="8"/>
      <color theme="0"/>
      <name val="Arial"/>
      <family val="2"/>
    </font>
    <font>
      <i/>
      <sz val="7"/>
      <name val="Arial"/>
      <family val="2"/>
    </font>
    <font>
      <b/>
      <sz val="8"/>
      <color rgb="FF0000FF"/>
      <name val="Arial"/>
      <family val="2"/>
    </font>
    <font>
      <u/>
      <sz val="7"/>
      <name val="Arial"/>
      <family val="2"/>
    </font>
    <font>
      <b/>
      <u/>
      <sz val="7"/>
      <color rgb="FFFF0000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.5"/>
      <name val="Arial"/>
      <family val="2"/>
    </font>
    <font>
      <b/>
      <u/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u/>
      <sz val="8"/>
      <color rgb="FF000000"/>
      <name val="Tahoma"/>
      <family val="2"/>
    </font>
    <font>
      <u/>
      <sz val="8"/>
      <color rgb="FF000000"/>
      <name val="Tahoma"/>
      <family val="2"/>
    </font>
    <font>
      <b/>
      <u/>
      <sz val="8"/>
      <color rgb="FFDD0806"/>
      <name val="Tahoma"/>
      <family val="2"/>
    </font>
    <font>
      <sz val="8"/>
      <color rgb="FFDD0806"/>
      <name val="Tahoma"/>
      <family val="2"/>
    </font>
    <font>
      <b/>
      <sz val="10"/>
      <color rgb="FFDD0806"/>
      <name val="Tahoma"/>
      <family val="2"/>
    </font>
    <font>
      <b/>
      <u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rgb="FF000000"/>
      <name val="Tahoma"/>
      <family val="2"/>
    </font>
    <font>
      <b/>
      <u/>
      <sz val="10"/>
      <color rgb="FFDD0806"/>
      <name val="Tahoma"/>
      <family val="2"/>
    </font>
    <font>
      <sz val="12"/>
      <color rgb="FF000000"/>
      <name val="Tahoma"/>
      <family val="2"/>
    </font>
    <font>
      <i/>
      <sz val="8"/>
      <color rgb="FFFF0000"/>
      <name val="Arial"/>
      <family val="2"/>
    </font>
    <font>
      <b/>
      <u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u/>
      <sz val="10"/>
      <color rgb="FF00B0F0"/>
      <name val="Arial"/>
      <family val="2"/>
    </font>
    <font>
      <sz val="10"/>
      <color rgb="FF0099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b/>
      <sz val="10"/>
      <name val="72"/>
      <family val="2"/>
    </font>
    <font>
      <sz val="10"/>
      <name val="72"/>
      <family val="2"/>
    </font>
    <font>
      <b/>
      <sz val="10"/>
      <color rgb="FFFF0000"/>
      <name val="72"/>
      <family val="2"/>
    </font>
    <font>
      <u/>
      <sz val="10"/>
      <name val="72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</borders>
  <cellStyleXfs count="20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" borderId="13" applyNumberFormat="0" applyFont="0" applyAlignment="0" applyProtection="0"/>
    <xf numFmtId="0" fontId="22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0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165" fontId="3" fillId="0" borderId="0" xfId="1" applyNumberFormat="1" applyFont="1" applyBorder="1" applyAlignment="1" applyProtection="1">
      <protection locked="0"/>
    </xf>
    <xf numFmtId="0" fontId="5" fillId="0" borderId="0" xfId="0" applyFont="1"/>
    <xf numFmtId="165" fontId="3" fillId="0" borderId="0" xfId="1" applyNumberFormat="1" applyFont="1" applyBorder="1" applyAlignment="1" applyProtection="1"/>
    <xf numFmtId="165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3" fontId="3" fillId="0" borderId="0" xfId="3" applyNumberFormat="1" applyFont="1" applyProtection="1"/>
    <xf numFmtId="0" fontId="7" fillId="0" borderId="0" xfId="0" applyFont="1"/>
    <xf numFmtId="0" fontId="8" fillId="0" borderId="0" xfId="0" applyFont="1"/>
    <xf numFmtId="165" fontId="7" fillId="0" borderId="0" xfId="1" applyNumberFormat="1" applyFont="1"/>
    <xf numFmtId="0" fontId="8" fillId="0" borderId="0" xfId="0" applyFont="1" applyAlignment="1">
      <alignment horizontal="right"/>
    </xf>
    <xf numFmtId="165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167" fontId="3" fillId="0" borderId="0" xfId="1" applyNumberFormat="1" applyFont="1" applyFill="1" applyBorder="1" applyAlignment="1" applyProtection="1">
      <protection locked="0"/>
    </xf>
    <xf numFmtId="0" fontId="12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/>
      <protection locked="0"/>
    </xf>
    <xf numFmtId="165" fontId="3" fillId="0" borderId="0" xfId="1" applyNumberFormat="1" applyFont="1" applyFill="1" applyBorder="1" applyAlignment="1" applyProtection="1">
      <protection locked="0"/>
    </xf>
    <xf numFmtId="0" fontId="15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4" fontId="3" fillId="0" borderId="2" xfId="1" applyNumberFormat="1" applyFont="1" applyBorder="1" applyProtection="1">
      <protection locked="0"/>
    </xf>
    <xf numFmtId="165" fontId="3" fillId="2" borderId="0" xfId="1" applyNumberFormat="1" applyFont="1" applyFill="1" applyBorder="1" applyAlignment="1" applyProtection="1"/>
    <xf numFmtId="165" fontId="3" fillId="2" borderId="0" xfId="0" applyNumberFormat="1" applyFont="1" applyFill="1"/>
    <xf numFmtId="165" fontId="3" fillId="2" borderId="1" xfId="0" applyNumberFormat="1" applyFont="1" applyFill="1" applyBorder="1"/>
    <xf numFmtId="0" fontId="5" fillId="0" borderId="0" xfId="0" applyFont="1" applyProtection="1">
      <protection locked="0"/>
    </xf>
    <xf numFmtId="0" fontId="12" fillId="0" borderId="0" xfId="0" applyFont="1"/>
    <xf numFmtId="165" fontId="12" fillId="0" borderId="0" xfId="1" applyNumberFormat="1" applyFont="1" applyAlignment="1">
      <alignment horizontal="right" vertical="center"/>
    </xf>
    <xf numFmtId="0" fontId="22" fillId="0" borderId="0" xfId="5"/>
    <xf numFmtId="165" fontId="3" fillId="4" borderId="0" xfId="1" applyNumberFormat="1" applyFont="1" applyFill="1" applyAlignment="1" applyProtection="1"/>
    <xf numFmtId="3" fontId="3" fillId="5" borderId="18" xfId="3" applyNumberFormat="1" applyFont="1" applyFill="1" applyBorder="1" applyProtection="1">
      <protection locked="0"/>
    </xf>
    <xf numFmtId="3" fontId="3" fillId="2" borderId="18" xfId="3" applyNumberFormat="1" applyFont="1" applyFill="1" applyBorder="1" applyProtection="1"/>
    <xf numFmtId="165" fontId="3" fillId="0" borderId="0" xfId="1" applyNumberFormat="1" applyFont="1" applyFill="1" applyBorder="1" applyAlignment="1" applyProtection="1"/>
    <xf numFmtId="0" fontId="22" fillId="0" borderId="23" xfId="5" applyBorder="1" applyAlignment="1" applyProtection="1">
      <alignment horizontal="left" vertical="top" wrapText="1"/>
      <protection locked="0"/>
    </xf>
    <xf numFmtId="0" fontId="22" fillId="0" borderId="24" xfId="5" applyBorder="1" applyAlignment="1" applyProtection="1">
      <alignment horizontal="left" vertical="top" wrapText="1"/>
      <protection locked="0"/>
    </xf>
    <xf numFmtId="0" fontId="22" fillId="0" borderId="25" xfId="5" applyBorder="1" applyAlignment="1" applyProtection="1">
      <alignment horizontal="left" vertical="top" wrapText="1"/>
      <protection locked="0"/>
    </xf>
    <xf numFmtId="0" fontId="22" fillId="0" borderId="26" xfId="5" applyBorder="1" applyAlignment="1" applyProtection="1">
      <alignment horizontal="right" vertical="top" wrapText="1"/>
      <protection locked="0"/>
    </xf>
    <xf numFmtId="0" fontId="22" fillId="0" borderId="28" xfId="5" applyBorder="1" applyAlignment="1" applyProtection="1">
      <alignment horizontal="left" vertical="top" wrapText="1"/>
      <protection locked="0"/>
    </xf>
    <xf numFmtId="0" fontId="22" fillId="0" borderId="29" xfId="5" applyBorder="1" applyAlignment="1" applyProtection="1">
      <alignment horizontal="right" vertical="top" wrapText="1"/>
      <protection locked="0"/>
    </xf>
    <xf numFmtId="0" fontId="22" fillId="0" borderId="30" xfId="5" applyBorder="1" applyAlignment="1" applyProtection="1">
      <alignment horizontal="left" vertical="top" wrapText="1"/>
      <protection locked="0"/>
    </xf>
    <xf numFmtId="0" fontId="22" fillId="0" borderId="0" xfId="5" applyAlignment="1">
      <alignment vertical="top" wrapText="1"/>
    </xf>
    <xf numFmtId="169" fontId="22" fillId="0" borderId="0" xfId="5" applyNumberFormat="1" applyAlignment="1">
      <alignment horizontal="center" vertical="top" wrapText="1"/>
    </xf>
    <xf numFmtId="1" fontId="22" fillId="0" borderId="0" xfId="5" applyNumberFormat="1" applyAlignment="1">
      <alignment horizontal="center" vertical="top" wrapText="1"/>
    </xf>
    <xf numFmtId="170" fontId="22" fillId="0" borderId="0" xfId="5" applyNumberFormat="1" applyAlignment="1">
      <alignment horizontal="right" vertical="top" wrapText="1"/>
    </xf>
    <xf numFmtId="0" fontId="22" fillId="0" borderId="0" xfId="5" applyAlignment="1">
      <alignment horizontal="left" vertical="top" wrapText="1"/>
    </xf>
    <xf numFmtId="0" fontId="22" fillId="0" borderId="0" xfId="5" applyAlignment="1">
      <alignment horizontal="center" vertical="top" wrapText="1"/>
    </xf>
    <xf numFmtId="0" fontId="22" fillId="0" borderId="0" xfId="5" applyAlignment="1">
      <alignment horizontal="right" vertical="top" wrapText="1"/>
    </xf>
    <xf numFmtId="0" fontId="12" fillId="4" borderId="37" xfId="5" applyFont="1" applyFill="1" applyBorder="1" applyAlignment="1">
      <alignment horizontal="left" vertical="center" wrapText="1"/>
    </xf>
    <xf numFmtId="169" fontId="12" fillId="4" borderId="38" xfId="5" applyNumberFormat="1" applyFont="1" applyFill="1" applyBorder="1" applyAlignment="1">
      <alignment horizontal="left" vertical="center" wrapText="1"/>
    </xf>
    <xf numFmtId="0" fontId="12" fillId="4" borderId="39" xfId="5" applyFont="1" applyFill="1" applyBorder="1" applyAlignment="1">
      <alignment horizontal="left" vertical="center" wrapText="1"/>
    </xf>
    <xf numFmtId="0" fontId="12" fillId="0" borderId="40" xfId="5" applyFont="1" applyBorder="1" applyAlignment="1" applyProtection="1">
      <alignment horizontal="right" vertical="center" wrapText="1"/>
      <protection locked="0"/>
    </xf>
    <xf numFmtId="169" fontId="12" fillId="0" borderId="41" xfId="5" applyNumberFormat="1" applyFont="1" applyBorder="1" applyAlignment="1" applyProtection="1">
      <alignment horizontal="center" vertical="center" wrapText="1"/>
      <protection locked="0"/>
    </xf>
    <xf numFmtId="1" fontId="12" fillId="0" borderId="41" xfId="5" applyNumberFormat="1" applyFont="1" applyBorder="1" applyAlignment="1" applyProtection="1">
      <alignment horizontal="center" vertical="center" wrapText="1"/>
      <protection locked="0"/>
    </xf>
    <xf numFmtId="170" fontId="12" fillId="0" borderId="41" xfId="5" applyNumberFormat="1" applyFont="1" applyBorder="1" applyAlignment="1" applyProtection="1">
      <alignment horizontal="right" vertical="center" wrapText="1"/>
      <protection locked="0"/>
    </xf>
    <xf numFmtId="0" fontId="12" fillId="0" borderId="42" xfId="5" applyFont="1" applyBorder="1" applyAlignment="1" applyProtection="1">
      <alignment horizontal="left" vertical="center" wrapText="1"/>
      <protection locked="0"/>
    </xf>
    <xf numFmtId="0" fontId="12" fillId="4" borderId="31" xfId="5" applyFont="1" applyFill="1" applyBorder="1" applyAlignment="1" applyProtection="1">
      <alignment horizontal="right" vertical="center" wrapText="1"/>
      <protection locked="0"/>
    </xf>
    <xf numFmtId="169" fontId="22" fillId="4" borderId="32" xfId="5" applyNumberFormat="1" applyFill="1" applyBorder="1" applyAlignment="1" applyProtection="1">
      <alignment horizontal="center" vertical="center" wrapText="1"/>
      <protection locked="0"/>
    </xf>
    <xf numFmtId="1" fontId="22" fillId="4" borderId="32" xfId="5" applyNumberFormat="1" applyFill="1" applyBorder="1" applyAlignment="1" applyProtection="1">
      <alignment horizontal="center" vertical="center" wrapText="1"/>
      <protection locked="0"/>
    </xf>
    <xf numFmtId="170" fontId="22" fillId="4" borderId="32" xfId="5" applyNumberFormat="1" applyFill="1" applyBorder="1" applyAlignment="1" applyProtection="1">
      <alignment horizontal="right" vertical="center" wrapText="1"/>
      <protection locked="0"/>
    </xf>
    <xf numFmtId="0" fontId="22" fillId="4" borderId="33" xfId="5" applyFill="1" applyBorder="1" applyAlignment="1" applyProtection="1">
      <alignment horizontal="left" vertical="top" wrapText="1"/>
      <protection locked="0"/>
    </xf>
    <xf numFmtId="0" fontId="12" fillId="4" borderId="19" xfId="5" applyFont="1" applyFill="1" applyBorder="1" applyAlignment="1" applyProtection="1">
      <alignment horizontal="right" vertical="center" wrapText="1"/>
      <protection locked="0"/>
    </xf>
    <xf numFmtId="169" fontId="22" fillId="4" borderId="20" xfId="5" applyNumberFormat="1" applyFill="1" applyBorder="1" applyAlignment="1" applyProtection="1">
      <alignment horizontal="center" vertical="center" wrapText="1"/>
      <protection locked="0"/>
    </xf>
    <xf numFmtId="1" fontId="22" fillId="4" borderId="20" xfId="5" applyNumberFormat="1" applyFill="1" applyBorder="1" applyAlignment="1" applyProtection="1">
      <alignment horizontal="center" vertical="center" wrapText="1"/>
      <protection locked="0"/>
    </xf>
    <xf numFmtId="170" fontId="22" fillId="4" borderId="20" xfId="5" applyNumberFormat="1" applyFill="1" applyBorder="1" applyAlignment="1" applyProtection="1">
      <alignment horizontal="right" vertical="center" wrapText="1"/>
      <protection locked="0"/>
    </xf>
    <xf numFmtId="0" fontId="22" fillId="4" borderId="21" xfId="5" applyFill="1" applyBorder="1" applyAlignment="1" applyProtection="1">
      <alignment horizontal="left" vertical="top" wrapText="1"/>
      <protection locked="0"/>
    </xf>
    <xf numFmtId="1" fontId="12" fillId="4" borderId="38" xfId="5" applyNumberFormat="1" applyFont="1" applyFill="1" applyBorder="1" applyAlignment="1">
      <alignment horizontal="center" vertical="center" wrapText="1"/>
    </xf>
    <xf numFmtId="170" fontId="12" fillId="4" borderId="38" xfId="5" applyNumberFormat="1" applyFont="1" applyFill="1" applyBorder="1" applyAlignment="1">
      <alignment horizontal="right" vertical="center" wrapText="1"/>
    </xf>
    <xf numFmtId="169" fontId="12" fillId="4" borderId="38" xfId="5" applyNumberFormat="1" applyFont="1" applyFill="1" applyBorder="1" applyAlignment="1">
      <alignment vertical="center" wrapText="1"/>
    </xf>
    <xf numFmtId="165" fontId="3" fillId="4" borderId="0" xfId="1" applyNumberFormat="1" applyFont="1" applyFill="1" applyBorder="1" applyAlignment="1" applyProtection="1"/>
    <xf numFmtId="165" fontId="3" fillId="4" borderId="1" xfId="1" applyNumberFormat="1" applyFont="1" applyFill="1" applyBorder="1" applyAlignment="1" applyProtection="1"/>
    <xf numFmtId="169" fontId="22" fillId="7" borderId="12" xfId="5" applyNumberFormat="1" applyFill="1" applyBorder="1" applyAlignment="1">
      <alignment horizontal="center" vertical="top" wrapText="1"/>
    </xf>
    <xf numFmtId="1" fontId="22" fillId="7" borderId="12" xfId="5" applyNumberFormat="1" applyFill="1" applyBorder="1" applyAlignment="1">
      <alignment horizontal="center" vertical="top" wrapText="1"/>
    </xf>
    <xf numFmtId="170" fontId="22" fillId="7" borderId="12" xfId="5" applyNumberFormat="1" applyFill="1" applyBorder="1" applyAlignment="1">
      <alignment horizontal="right" vertical="top" wrapText="1"/>
    </xf>
    <xf numFmtId="0" fontId="22" fillId="7" borderId="36" xfId="5" applyFill="1" applyBorder="1" applyAlignment="1">
      <alignment horizontal="left" vertical="top" wrapText="1"/>
    </xf>
    <xf numFmtId="0" fontId="12" fillId="7" borderId="22" xfId="5" applyFont="1" applyFill="1" applyBorder="1" applyAlignment="1" applyProtection="1">
      <alignment horizontal="center" vertical="top" wrapText="1"/>
      <protection locked="0"/>
    </xf>
    <xf numFmtId="169" fontId="22" fillId="7" borderId="18" xfId="5" applyNumberFormat="1" applyFill="1" applyBorder="1" applyAlignment="1" applyProtection="1">
      <alignment horizontal="left" vertical="top" wrapText="1"/>
      <protection locked="0"/>
    </xf>
    <xf numFmtId="1" fontId="22" fillId="7" borderId="18" xfId="5" applyNumberFormat="1" applyFill="1" applyBorder="1" applyAlignment="1" applyProtection="1">
      <alignment horizontal="center" vertical="top" wrapText="1"/>
      <protection locked="0"/>
    </xf>
    <xf numFmtId="170" fontId="22" fillId="7" borderId="18" xfId="5" applyNumberFormat="1" applyFill="1" applyBorder="1" applyAlignment="1" applyProtection="1">
      <alignment horizontal="right" vertical="top" wrapText="1"/>
      <protection locked="0"/>
    </xf>
    <xf numFmtId="0" fontId="22" fillId="7" borderId="23" xfId="5" applyFill="1" applyBorder="1" applyAlignment="1" applyProtection="1">
      <alignment horizontal="left" vertical="top" wrapText="1"/>
      <protection locked="0"/>
    </xf>
    <xf numFmtId="169" fontId="22" fillId="7" borderId="18" xfId="5" applyNumberFormat="1" applyFill="1" applyBorder="1" applyAlignment="1" applyProtection="1">
      <alignment horizontal="center" vertical="top" wrapText="1"/>
      <protection locked="0"/>
    </xf>
    <xf numFmtId="169" fontId="22" fillId="7" borderId="18" xfId="5" applyNumberFormat="1" applyFill="1" applyBorder="1" applyAlignment="1" applyProtection="1">
      <alignment vertical="top" wrapText="1"/>
      <protection locked="0"/>
    </xf>
    <xf numFmtId="170" fontId="12" fillId="4" borderId="32" xfId="5" applyNumberFormat="1" applyFont="1" applyFill="1" applyBorder="1" applyAlignment="1">
      <alignment horizontal="right" vertical="center" wrapText="1"/>
    </xf>
    <xf numFmtId="170" fontId="12" fillId="4" borderId="20" xfId="5" applyNumberFormat="1" applyFont="1" applyFill="1" applyBorder="1" applyAlignment="1">
      <alignment horizontal="right" vertical="center" wrapText="1"/>
    </xf>
    <xf numFmtId="170" fontId="12" fillId="0" borderId="41" xfId="5" applyNumberFormat="1" applyFont="1" applyBorder="1" applyAlignment="1">
      <alignment horizontal="right" vertical="center" wrapText="1"/>
    </xf>
    <xf numFmtId="165" fontId="12" fillId="0" borderId="0" xfId="1" applyNumberFormat="1" applyFont="1" applyAlignment="1" applyProtection="1">
      <alignment vertical="center"/>
    </xf>
    <xf numFmtId="0" fontId="0" fillId="0" borderId="0" xfId="0" applyProtection="1">
      <protection locked="0"/>
    </xf>
    <xf numFmtId="0" fontId="22" fillId="0" borderId="0" xfId="5" applyProtection="1">
      <protection locked="0"/>
    </xf>
    <xf numFmtId="0" fontId="22" fillId="0" borderId="0" xfId="5" applyAlignment="1" applyProtection="1">
      <alignment vertical="center"/>
      <protection locked="0"/>
    </xf>
    <xf numFmtId="3" fontId="22" fillId="0" borderId="0" xfId="5" applyNumberFormat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4" fontId="11" fillId="0" borderId="0" xfId="2" applyNumberFormat="1" applyFont="1" applyBorder="1" applyAlignment="1" applyProtection="1"/>
    <xf numFmtId="0" fontId="3" fillId="0" borderId="5" xfId="0" quotePrefix="1" applyFont="1" applyBorder="1"/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7" xfId="0" applyFont="1" applyBorder="1"/>
    <xf numFmtId="9" fontId="3" fillId="0" borderId="0" xfId="3" applyFont="1" applyBorder="1" applyProtection="1"/>
    <xf numFmtId="0" fontId="2" fillId="0" borderId="24" xfId="5" applyFont="1" applyBorder="1" applyAlignment="1" applyProtection="1">
      <alignment horizontal="left" vertical="top" wrapText="1"/>
      <protection locked="0"/>
    </xf>
    <xf numFmtId="0" fontId="2" fillId="0" borderId="25" xfId="5" applyFont="1" applyBorder="1" applyAlignment="1" applyProtection="1">
      <alignment horizontal="left" vertical="top" wrapText="1"/>
      <protection locked="0"/>
    </xf>
    <xf numFmtId="0" fontId="2" fillId="0" borderId="23" xfId="5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171" fontId="3" fillId="0" borderId="2" xfId="0" applyNumberFormat="1" applyFont="1" applyBorder="1" applyProtection="1">
      <protection locked="0"/>
    </xf>
    <xf numFmtId="165" fontId="3" fillId="2" borderId="0" xfId="1" applyNumberFormat="1" applyFont="1" applyFill="1" applyBorder="1" applyAlignment="1" applyProtection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1" xfId="1" applyNumberFormat="1" applyFont="1" applyFill="1" applyBorder="1" applyAlignment="1" applyProtection="1">
      <alignment horizontal="right"/>
    </xf>
    <xf numFmtId="165" fontId="3" fillId="2" borderId="1" xfId="0" applyNumberFormat="1" applyFont="1" applyFill="1" applyBorder="1" applyAlignment="1">
      <alignment horizontal="right"/>
    </xf>
    <xf numFmtId="168" fontId="3" fillId="2" borderId="0" xfId="1" applyNumberFormat="1" applyFont="1" applyFill="1" applyBorder="1" applyAlignment="1" applyProtection="1">
      <alignment horizontal="right"/>
    </xf>
    <xf numFmtId="165" fontId="5" fillId="0" borderId="0" xfId="1" applyNumberFormat="1" applyFont="1" applyFill="1" applyBorder="1" applyAlignment="1" applyProtection="1">
      <protection locked="0"/>
    </xf>
    <xf numFmtId="9" fontId="3" fillId="0" borderId="0" xfId="3" applyFont="1" applyBorder="1" applyProtection="1">
      <protection locked="0"/>
    </xf>
    <xf numFmtId="4" fontId="3" fillId="5" borderId="18" xfId="3" applyNumberFormat="1" applyFont="1" applyFill="1" applyBorder="1" applyProtection="1">
      <protection locked="0"/>
    </xf>
    <xf numFmtId="4" fontId="3" fillId="2" borderId="18" xfId="3" applyNumberFormat="1" applyFont="1" applyFill="1" applyBorder="1" applyProtection="1"/>
    <xf numFmtId="3" fontId="3" fillId="0" borderId="2" xfId="1" applyNumberFormat="1" applyFont="1" applyFill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0" borderId="2" xfId="1" applyNumberFormat="1" applyFont="1" applyFill="1" applyBorder="1" applyProtection="1">
      <protection locked="0"/>
    </xf>
    <xf numFmtId="10" fontId="3" fillId="0" borderId="2" xfId="3" applyNumberFormat="1" applyFont="1" applyBorder="1" applyProtection="1">
      <protection locked="0"/>
    </xf>
    <xf numFmtId="0" fontId="4" fillId="0" borderId="0" xfId="0" applyFont="1"/>
    <xf numFmtId="9" fontId="3" fillId="0" borderId="0" xfId="3" applyFont="1" applyProtection="1"/>
    <xf numFmtId="164" fontId="11" fillId="0" borderId="0" xfId="2" applyNumberFormat="1" applyFont="1" applyBorder="1" applyAlignment="1" applyProtection="1">
      <alignment horizontal="left"/>
    </xf>
    <xf numFmtId="0" fontId="3" fillId="0" borderId="0" xfId="0" applyFont="1" applyAlignment="1">
      <alignment vertical="top"/>
    </xf>
    <xf numFmtId="0" fontId="2" fillId="0" borderId="22" xfId="5" applyFont="1" applyBorder="1" applyAlignment="1" applyProtection="1">
      <alignment horizontal="left" vertical="top" wrapText="1"/>
      <protection locked="0"/>
    </xf>
    <xf numFmtId="0" fontId="3" fillId="4" borderId="0" xfId="0" applyFont="1" applyFill="1" applyProtection="1">
      <protection locked="0"/>
    </xf>
    <xf numFmtId="164" fontId="3" fillId="0" borderId="0" xfId="2" applyNumberFormat="1" applyFont="1" applyBorder="1" applyAlignment="1" applyProtection="1"/>
    <xf numFmtId="165" fontId="3" fillId="2" borderId="1" xfId="1" applyNumberFormat="1" applyFont="1" applyFill="1" applyBorder="1" applyAlignment="1" applyProtection="1"/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51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3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3" fillId="0" borderId="0" xfId="0" applyFont="1" applyProtection="1">
      <protection hidden="1"/>
    </xf>
    <xf numFmtId="0" fontId="3" fillId="0" borderId="1" xfId="0" applyFont="1" applyBorder="1"/>
    <xf numFmtId="166" fontId="3" fillId="0" borderId="1" xfId="3" applyNumberFormat="1" applyFont="1" applyBorder="1" applyProtection="1"/>
    <xf numFmtId="9" fontId="3" fillId="0" borderId="1" xfId="3" applyFont="1" applyBorder="1" applyProtection="1"/>
    <xf numFmtId="0" fontId="3" fillId="0" borderId="9" xfId="0" applyFont="1" applyBorder="1"/>
    <xf numFmtId="9" fontId="3" fillId="0" borderId="9" xfId="3" applyFont="1" applyBorder="1" applyProtection="1"/>
    <xf numFmtId="0" fontId="34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5" fillId="0" borderId="11" xfId="0" applyFont="1" applyBorder="1"/>
    <xf numFmtId="0" fontId="3" fillId="0" borderId="52" xfId="0" quotePrefix="1" applyFont="1" applyBorder="1"/>
    <xf numFmtId="9" fontId="3" fillId="0" borderId="53" xfId="3" applyFont="1" applyBorder="1" applyProtection="1"/>
    <xf numFmtId="0" fontId="3" fillId="0" borderId="54" xfId="0" quotePrefix="1" applyFont="1" applyBorder="1"/>
    <xf numFmtId="9" fontId="3" fillId="0" borderId="55" xfId="3" applyFont="1" applyBorder="1" applyProtection="1"/>
    <xf numFmtId="0" fontId="20" fillId="0" borderId="5" xfId="0" quotePrefix="1" applyFont="1" applyBorder="1"/>
    <xf numFmtId="9" fontId="3" fillId="0" borderId="11" xfId="3" applyFont="1" applyBorder="1" applyProtection="1"/>
    <xf numFmtId="0" fontId="3" fillId="0" borderId="35" xfId="0" applyFont="1" applyBorder="1"/>
    <xf numFmtId="0" fontId="3" fillId="0" borderId="43" xfId="0" applyFont="1" applyBorder="1"/>
    <xf numFmtId="0" fontId="12" fillId="0" borderId="44" xfId="0" applyFont="1" applyBorder="1" applyAlignment="1">
      <alignment vertical="center"/>
    </xf>
    <xf numFmtId="0" fontId="3" fillId="0" borderId="44" xfId="0" applyFont="1" applyBorder="1"/>
    <xf numFmtId="164" fontId="5" fillId="2" borderId="0" xfId="2" applyNumberFormat="1" applyFont="1" applyFill="1" applyBorder="1" applyAlignment="1" applyProtection="1"/>
    <xf numFmtId="10" fontId="5" fillId="0" borderId="0" xfId="0" applyNumberFormat="1" applyFont="1" applyProtection="1">
      <protection locked="0"/>
    </xf>
    <xf numFmtId="0" fontId="10" fillId="0" borderId="0" xfId="0" applyFont="1" applyAlignment="1">
      <alignment horizontal="right"/>
    </xf>
    <xf numFmtId="0" fontId="0" fillId="0" borderId="12" xfId="0" applyBorder="1"/>
    <xf numFmtId="0" fontId="2" fillId="0" borderId="18" xfId="0" applyFont="1" applyBorder="1" applyAlignment="1">
      <alignment horizontal="left"/>
    </xf>
    <xf numFmtId="0" fontId="5" fillId="0" borderId="14" xfId="0" applyFont="1" applyBorder="1" applyAlignment="1">
      <alignment horizontal="right" vertical="center"/>
    </xf>
    <xf numFmtId="165" fontId="3" fillId="0" borderId="0" xfId="1" applyNumberFormat="1" applyFont="1" applyFill="1" applyBorder="1" applyAlignment="1" applyProtection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1" xfId="1" applyNumberFormat="1" applyFont="1" applyBorder="1" applyAlignment="1" applyProtection="1"/>
    <xf numFmtId="165" fontId="3" fillId="0" borderId="1" xfId="0" applyNumberFormat="1" applyFont="1" applyBorder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/>
    <xf numFmtId="165" fontId="3" fillId="0" borderId="0" xfId="1" applyNumberFormat="1" applyFont="1" applyBorder="1" applyAlignment="1" applyProtection="1">
      <alignment horizontal="right"/>
    </xf>
    <xf numFmtId="0" fontId="3" fillId="0" borderId="16" xfId="0" applyFont="1" applyBorder="1"/>
    <xf numFmtId="0" fontId="3" fillId="0" borderId="0" xfId="0" quotePrefix="1" applyFont="1" applyAlignment="1">
      <alignment horizontal="center"/>
    </xf>
    <xf numFmtId="9" fontId="3" fillId="0" borderId="2" xfId="3" applyFont="1" applyBorder="1" applyProtection="1"/>
    <xf numFmtId="0" fontId="12" fillId="0" borderId="1" xfId="5" applyFont="1" applyBorder="1" applyAlignment="1">
      <alignment vertical="center"/>
    </xf>
    <xf numFmtId="0" fontId="22" fillId="0" borderId="1" xfId="5" applyBorder="1"/>
    <xf numFmtId="0" fontId="23" fillId="0" borderId="1" xfId="5" applyFont="1" applyBorder="1"/>
    <xf numFmtId="166" fontId="5" fillId="4" borderId="57" xfId="0" applyNumberFormat="1" applyFont="1" applyFill="1" applyBorder="1"/>
    <xf numFmtId="166" fontId="19" fillId="9" borderId="57" xfId="0" applyNumberFormat="1" applyFont="1" applyFill="1" applyBorder="1"/>
    <xf numFmtId="0" fontId="5" fillId="0" borderId="6" xfId="0" applyFont="1" applyBorder="1"/>
    <xf numFmtId="0" fontId="10" fillId="0" borderId="7" xfId="0" applyFont="1" applyBorder="1" applyAlignment="1">
      <alignment vertical="center"/>
    </xf>
    <xf numFmtId="0" fontId="38" fillId="0" borderId="0" xfId="0" applyFont="1"/>
    <xf numFmtId="166" fontId="38" fillId="0" borderId="0" xfId="0" applyNumberFormat="1" applyFont="1"/>
    <xf numFmtId="0" fontId="39" fillId="0" borderId="0" xfId="0" applyFont="1" applyAlignment="1">
      <alignment horizontal="right"/>
    </xf>
    <xf numFmtId="165" fontId="3" fillId="2" borderId="58" xfId="1" applyNumberFormat="1" applyFont="1" applyFill="1" applyBorder="1" applyAlignment="1" applyProtection="1">
      <protection locked="0"/>
    </xf>
    <xf numFmtId="165" fontId="3" fillId="2" borderId="58" xfId="0" applyNumberFormat="1" applyFont="1" applyFill="1" applyBorder="1" applyProtection="1">
      <protection locked="0"/>
    </xf>
    <xf numFmtId="166" fontId="38" fillId="0" borderId="0" xfId="0" quotePrefix="1" applyNumberFormat="1" applyFont="1"/>
    <xf numFmtId="0" fontId="5" fillId="0" borderId="0" xfId="0" applyFont="1" applyAlignment="1">
      <alignment vertical="center"/>
    </xf>
    <xf numFmtId="164" fontId="11" fillId="0" borderId="0" xfId="2" applyNumberFormat="1" applyFont="1" applyBorder="1" applyAlignment="1">
      <alignment horizontal="left" vertical="center"/>
    </xf>
    <xf numFmtId="49" fontId="5" fillId="4" borderId="57" xfId="0" applyNumberFormat="1" applyFont="1" applyFill="1" applyBorder="1"/>
    <xf numFmtId="0" fontId="3" fillId="4" borderId="57" xfId="0" applyFont="1" applyFill="1" applyBorder="1"/>
    <xf numFmtId="0" fontId="3" fillId="4" borderId="56" xfId="0" applyFont="1" applyFill="1" applyBorder="1"/>
    <xf numFmtId="0" fontId="3" fillId="4" borderId="49" xfId="0" applyFont="1" applyFill="1" applyBorder="1"/>
    <xf numFmtId="0" fontId="5" fillId="4" borderId="57" xfId="0" applyFont="1" applyFill="1" applyBorder="1"/>
    <xf numFmtId="14" fontId="5" fillId="4" borderId="57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/>
    <xf numFmtId="165" fontId="44" fillId="0" borderId="0" xfId="1" applyNumberFormat="1" applyFont="1" applyBorder="1" applyAlignment="1" applyProtection="1"/>
    <xf numFmtId="165" fontId="44" fillId="0" borderId="0" xfId="0" applyNumberFormat="1" applyFont="1"/>
    <xf numFmtId="164" fontId="45" fillId="0" borderId="0" xfId="2" applyNumberFormat="1" applyFont="1" applyBorder="1" applyAlignment="1" applyProtection="1"/>
    <xf numFmtId="172" fontId="38" fillId="0" borderId="0" xfId="0" applyNumberFormat="1" applyFont="1"/>
    <xf numFmtId="172" fontId="38" fillId="0" borderId="0" xfId="0" quotePrefix="1" applyNumberFormat="1" applyFont="1"/>
    <xf numFmtId="173" fontId="38" fillId="0" borderId="0" xfId="0" applyNumberFormat="1" applyFont="1"/>
    <xf numFmtId="173" fontId="38" fillId="0" borderId="0" xfId="0" quotePrefix="1" applyNumberFormat="1" applyFont="1"/>
    <xf numFmtId="166" fontId="29" fillId="0" borderId="0" xfId="0" quotePrefix="1" applyNumberFormat="1" applyFont="1" applyAlignment="1" applyProtection="1">
      <alignment vertical="center"/>
      <protection locked="0"/>
    </xf>
    <xf numFmtId="49" fontId="5" fillId="4" borderId="13" xfId="4" applyNumberFormat="1" applyFont="1" applyFill="1" applyProtection="1">
      <protection locked="0"/>
    </xf>
    <xf numFmtId="171" fontId="3" fillId="0" borderId="59" xfId="0" applyNumberFormat="1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0" fontId="2" fillId="0" borderId="22" xfId="202" applyBorder="1" applyAlignment="1" applyProtection="1">
      <alignment horizontal="left" vertical="top" wrapText="1"/>
      <protection locked="0"/>
    </xf>
    <xf numFmtId="169" fontId="0" fillId="0" borderId="57" xfId="202" applyNumberFormat="1" applyFont="1" applyBorder="1" applyAlignment="1" applyProtection="1">
      <alignment horizontal="left" vertical="top" wrapText="1"/>
      <protection locked="0"/>
    </xf>
    <xf numFmtId="1" fontId="2" fillId="0" borderId="57" xfId="202" applyNumberFormat="1" applyBorder="1" applyAlignment="1" applyProtection="1">
      <alignment horizontal="center" vertical="top" wrapText="1"/>
      <protection locked="0"/>
    </xf>
    <xf numFmtId="170" fontId="2" fillId="0" borderId="57" xfId="202" applyNumberFormat="1" applyBorder="1" applyAlignment="1" applyProtection="1">
      <alignment horizontal="right" vertical="top" wrapText="1"/>
      <protection locked="0"/>
    </xf>
    <xf numFmtId="0" fontId="2" fillId="0" borderId="24" xfId="202" applyBorder="1" applyAlignment="1" applyProtection="1">
      <alignment horizontal="left" vertical="top" wrapText="1"/>
      <protection locked="0"/>
    </xf>
    <xf numFmtId="3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10" fontId="3" fillId="0" borderId="0" xfId="0" applyNumberFormat="1" applyFont="1" applyProtection="1">
      <protection locked="0"/>
    </xf>
    <xf numFmtId="9" fontId="3" fillId="0" borderId="0" xfId="0" applyNumberFormat="1" applyFont="1" applyProtection="1">
      <protection locked="0"/>
    </xf>
    <xf numFmtId="175" fontId="3" fillId="0" borderId="2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174" fontId="5" fillId="0" borderId="0" xfId="2" applyNumberFormat="1" applyFont="1" applyFill="1" applyBorder="1" applyAlignment="1" applyProtection="1">
      <protection locked="0"/>
    </xf>
    <xf numFmtId="174" fontId="5" fillId="0" borderId="0" xfId="2" applyNumberFormat="1" applyFont="1" applyFill="1" applyProtection="1">
      <protection locked="0"/>
    </xf>
    <xf numFmtId="0" fontId="3" fillId="0" borderId="45" xfId="0" applyFont="1" applyBorder="1"/>
    <xf numFmtId="164" fontId="19" fillId="0" borderId="0" xfId="0" applyNumberFormat="1" applyFont="1"/>
    <xf numFmtId="0" fontId="12" fillId="0" borderId="0" xfId="5" applyFont="1" applyAlignment="1">
      <alignment vertical="top"/>
    </xf>
    <xf numFmtId="0" fontId="0" fillId="0" borderId="57" xfId="202" applyFont="1" applyBorder="1" applyAlignment="1" applyProtection="1">
      <alignment vertical="top" wrapText="1"/>
      <protection locked="0"/>
    </xf>
    <xf numFmtId="165" fontId="2" fillId="0" borderId="57" xfId="1" applyNumberFormat="1" applyFont="1" applyFill="1" applyBorder="1" applyAlignment="1" applyProtection="1">
      <alignment vertical="top"/>
      <protection locked="0"/>
    </xf>
    <xf numFmtId="0" fontId="0" fillId="0" borderId="57" xfId="202" applyFont="1" applyBorder="1" applyAlignment="1" applyProtection="1">
      <alignment vertical="center"/>
      <protection locked="0"/>
    </xf>
    <xf numFmtId="0" fontId="2" fillId="0" borderId="57" xfId="202" applyBorder="1" applyAlignment="1" applyProtection="1">
      <alignment vertical="top" wrapText="1"/>
      <protection locked="0"/>
    </xf>
    <xf numFmtId="175" fontId="3" fillId="0" borderId="59" xfId="0" applyNumberFormat="1" applyFont="1" applyBorder="1" applyProtection="1">
      <protection locked="0"/>
    </xf>
    <xf numFmtId="2" fontId="3" fillId="0" borderId="59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0" fontId="63" fillId="0" borderId="0" xfId="0" applyFont="1" applyProtection="1">
      <protection locked="0"/>
    </xf>
    <xf numFmtId="0" fontId="5" fillId="5" borderId="57" xfId="0" applyFont="1" applyFill="1" applyBorder="1" applyAlignment="1">
      <alignment horizontal="right"/>
    </xf>
    <xf numFmtId="0" fontId="5" fillId="2" borderId="57" xfId="0" applyFont="1" applyFill="1" applyBorder="1" applyAlignment="1">
      <alignment horizontal="right"/>
    </xf>
    <xf numFmtId="170" fontId="22" fillId="0" borderId="57" xfId="5" applyNumberFormat="1" applyBorder="1" applyAlignment="1">
      <alignment horizontal="right" vertical="top" wrapText="1"/>
    </xf>
    <xf numFmtId="169" fontId="2" fillId="0" borderId="57" xfId="5" applyNumberFormat="1" applyFont="1" applyBorder="1" applyAlignment="1" applyProtection="1">
      <alignment horizontal="left" vertical="top" wrapText="1"/>
      <protection locked="0"/>
    </xf>
    <xf numFmtId="1" fontId="22" fillId="0" borderId="57" xfId="5" applyNumberFormat="1" applyBorder="1" applyAlignment="1" applyProtection="1">
      <alignment horizontal="center" vertical="top" wrapText="1"/>
      <protection locked="0"/>
    </xf>
    <xf numFmtId="170" fontId="22" fillId="0" borderId="57" xfId="5" applyNumberFormat="1" applyBorder="1" applyAlignment="1" applyProtection="1">
      <alignment horizontal="right" vertical="top" wrapText="1"/>
      <protection locked="0"/>
    </xf>
    <xf numFmtId="169" fontId="22" fillId="0" borderId="57" xfId="5" applyNumberFormat="1" applyBorder="1" applyAlignment="1" applyProtection="1">
      <alignment horizontal="left" vertical="top" wrapText="1"/>
      <protection locked="0"/>
    </xf>
    <xf numFmtId="169" fontId="22" fillId="0" borderId="57" xfId="5" applyNumberFormat="1" applyBorder="1" applyAlignment="1" applyProtection="1">
      <alignment vertical="top" wrapText="1"/>
      <protection locked="0"/>
    </xf>
    <xf numFmtId="169" fontId="2" fillId="0" borderId="57" xfId="5" applyNumberFormat="1" applyFont="1" applyBorder="1" applyAlignment="1" applyProtection="1">
      <alignment vertical="top" wrapText="1"/>
      <protection locked="0"/>
    </xf>
    <xf numFmtId="0" fontId="12" fillId="4" borderId="57" xfId="5" applyFont="1" applyFill="1" applyBorder="1" applyAlignment="1">
      <alignment vertical="center"/>
    </xf>
    <xf numFmtId="0" fontId="12" fillId="4" borderId="57" xfId="5" applyFont="1" applyFill="1" applyBorder="1" applyAlignment="1">
      <alignment horizontal="right" vertical="center"/>
    </xf>
    <xf numFmtId="165" fontId="12" fillId="4" borderId="57" xfId="0" applyNumberFormat="1" applyFont="1" applyFill="1" applyBorder="1" applyAlignment="1">
      <alignment vertical="top"/>
    </xf>
    <xf numFmtId="0" fontId="22" fillId="0" borderId="57" xfId="5" applyBorder="1" applyAlignment="1" applyProtection="1">
      <alignment vertical="top" wrapText="1"/>
      <protection locked="0"/>
    </xf>
    <xf numFmtId="165" fontId="12" fillId="4" borderId="57" xfId="1" applyNumberFormat="1" applyFont="1" applyFill="1" applyBorder="1" applyAlignment="1" applyProtection="1">
      <alignment vertical="center"/>
    </xf>
    <xf numFmtId="165" fontId="12" fillId="4" borderId="57" xfId="0" applyNumberFormat="1" applyFont="1" applyFill="1" applyBorder="1" applyAlignment="1">
      <alignment vertical="center"/>
    </xf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vertical="center"/>
    </xf>
    <xf numFmtId="0" fontId="10" fillId="0" borderId="57" xfId="0" applyFont="1" applyBorder="1" applyAlignment="1" applyProtection="1">
      <alignment horizontal="center" vertical="center"/>
      <protection locked="0"/>
    </xf>
    <xf numFmtId="165" fontId="2" fillId="0" borderId="57" xfId="1" applyNumberFormat="1" applyFont="1" applyBorder="1" applyAlignment="1" applyProtection="1">
      <alignment vertical="center"/>
      <protection locked="0"/>
    </xf>
    <xf numFmtId="165" fontId="2" fillId="2" borderId="57" xfId="1" applyNumberFormat="1" applyFont="1" applyFill="1" applyBorder="1" applyAlignment="1" applyProtection="1">
      <alignment vertical="center"/>
    </xf>
    <xf numFmtId="0" fontId="2" fillId="8" borderId="57" xfId="0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57" xfId="0" applyFont="1" applyBorder="1" applyAlignment="1" applyProtection="1">
      <alignment vertical="center" wrapText="1"/>
      <protection locked="0"/>
    </xf>
    <xf numFmtId="165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4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12" fillId="0" borderId="57" xfId="0" applyFont="1" applyBorder="1" applyAlignment="1">
      <alignment horizontal="right" vertical="center"/>
    </xf>
    <xf numFmtId="165" fontId="2" fillId="6" borderId="57" xfId="2" applyNumberFormat="1" applyFont="1" applyFill="1" applyBorder="1" applyProtection="1">
      <protection locked="0"/>
    </xf>
    <xf numFmtId="165" fontId="2" fillId="6" borderId="57" xfId="2" applyNumberFormat="1" applyFont="1" applyFill="1" applyBorder="1" applyProtection="1"/>
    <xf numFmtId="0" fontId="2" fillId="0" borderId="57" xfId="0" applyFont="1" applyBorder="1" applyAlignment="1" applyProtection="1">
      <alignment vertical="center"/>
      <protection locked="0"/>
    </xf>
    <xf numFmtId="165" fontId="2" fillId="6" borderId="57" xfId="2" applyNumberFormat="1" applyFont="1" applyFill="1" applyBorder="1" applyAlignment="1" applyProtection="1">
      <alignment vertical="center"/>
      <protection locked="0"/>
    </xf>
    <xf numFmtId="0" fontId="2" fillId="0" borderId="57" xfId="0" applyFont="1" applyBorder="1" applyAlignment="1">
      <alignment vertical="center"/>
    </xf>
    <xf numFmtId="0" fontId="2" fillId="0" borderId="12" xfId="0" applyFont="1" applyBorder="1"/>
    <xf numFmtId="0" fontId="2" fillId="0" borderId="18" xfId="0" applyFont="1" applyBorder="1" applyAlignment="1">
      <alignment vertical="center"/>
    </xf>
    <xf numFmtId="165" fontId="2" fillId="4" borderId="57" xfId="0" applyNumberFormat="1" applyFont="1" applyFill="1" applyBorder="1" applyAlignment="1">
      <alignment vertical="center"/>
    </xf>
    <xf numFmtId="0" fontId="2" fillId="6" borderId="57" xfId="0" applyFont="1" applyFill="1" applyBorder="1" applyAlignment="1">
      <alignment vertical="center"/>
    </xf>
    <xf numFmtId="165" fontId="2" fillId="6" borderId="57" xfId="0" applyNumberFormat="1" applyFont="1" applyFill="1" applyBorder="1" applyAlignment="1">
      <alignment vertical="center"/>
    </xf>
    <xf numFmtId="0" fontId="2" fillId="6" borderId="57" xfId="0" applyFont="1" applyFill="1" applyBorder="1" applyAlignment="1">
      <alignment horizontal="left" vertical="center"/>
    </xf>
    <xf numFmtId="37" fontId="12" fillId="4" borderId="5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 wrapText="1"/>
    </xf>
    <xf numFmtId="165" fontId="3" fillId="0" borderId="0" xfId="0" applyNumberFormat="1" applyFont="1" applyAlignment="1" applyProtection="1">
      <alignment horizontal="left"/>
      <protection locked="0"/>
    </xf>
    <xf numFmtId="170" fontId="22" fillId="4" borderId="27" xfId="5" applyNumberFormat="1" applyFill="1" applyBorder="1" applyAlignment="1">
      <alignment horizontal="right" vertical="top" wrapText="1"/>
    </xf>
    <xf numFmtId="170" fontId="22" fillId="4" borderId="17" xfId="5" applyNumberFormat="1" applyFill="1" applyBorder="1" applyAlignment="1">
      <alignment horizontal="right" vertical="top" wrapText="1"/>
    </xf>
    <xf numFmtId="169" fontId="22" fillId="4" borderId="27" xfId="5" applyNumberFormat="1" applyFill="1" applyBorder="1" applyAlignment="1" applyProtection="1">
      <alignment horizontal="left" vertical="top" wrapText="1"/>
      <protection locked="0"/>
    </xf>
    <xf numFmtId="1" fontId="22" fillId="4" borderId="27" xfId="5" applyNumberFormat="1" applyFill="1" applyBorder="1" applyAlignment="1" applyProtection="1">
      <alignment horizontal="center" vertical="top" wrapText="1"/>
      <protection locked="0"/>
    </xf>
    <xf numFmtId="170" fontId="22" fillId="4" borderId="27" xfId="5" applyNumberFormat="1" applyFill="1" applyBorder="1" applyAlignment="1" applyProtection="1">
      <alignment horizontal="right" vertical="top" wrapText="1"/>
      <protection locked="0"/>
    </xf>
    <xf numFmtId="169" fontId="22" fillId="4" borderId="17" xfId="5" applyNumberFormat="1" applyFill="1" applyBorder="1" applyAlignment="1" applyProtection="1">
      <alignment horizontal="left" vertical="top" wrapText="1"/>
      <protection locked="0"/>
    </xf>
    <xf numFmtId="1" fontId="22" fillId="4" borderId="17" xfId="5" applyNumberFormat="1" applyFill="1" applyBorder="1" applyAlignment="1" applyProtection="1">
      <alignment horizontal="center" vertical="top" wrapText="1"/>
      <protection locked="0"/>
    </xf>
    <xf numFmtId="170" fontId="22" fillId="4" borderId="17" xfId="5" applyNumberFormat="1" applyFill="1" applyBorder="1" applyAlignment="1" applyProtection="1">
      <alignment horizontal="right" vertical="top" wrapText="1"/>
      <protection locked="0"/>
    </xf>
    <xf numFmtId="169" fontId="22" fillId="4" borderId="17" xfId="5" applyNumberFormat="1" applyFill="1" applyBorder="1" applyAlignment="1" applyProtection="1">
      <alignment horizontal="center" vertical="top" wrapText="1"/>
      <protection locked="0"/>
    </xf>
    <xf numFmtId="169" fontId="22" fillId="4" borderId="27" xfId="5" applyNumberFormat="1" applyFill="1" applyBorder="1" applyAlignment="1" applyProtection="1">
      <alignment vertical="top" wrapText="1"/>
      <protection locked="0"/>
    </xf>
    <xf numFmtId="169" fontId="22" fillId="4" borderId="17" xfId="5" applyNumberFormat="1" applyFill="1" applyBorder="1" applyAlignment="1" applyProtection="1">
      <alignment vertical="top" wrapText="1"/>
      <protection locked="0"/>
    </xf>
    <xf numFmtId="165" fontId="3" fillId="4" borderId="0" xfId="1" applyNumberFormat="1" applyFont="1" applyFill="1" applyBorder="1" applyAlignment="1" applyProtection="1">
      <protection locked="0"/>
    </xf>
    <xf numFmtId="165" fontId="3" fillId="4" borderId="1" xfId="1" applyNumberFormat="1" applyFont="1" applyFill="1" applyBorder="1" applyAlignment="1" applyProtection="1">
      <protection locked="0"/>
    </xf>
    <xf numFmtId="165" fontId="3" fillId="4" borderId="0" xfId="0" applyNumberFormat="1" applyFont="1" applyFill="1"/>
    <xf numFmtId="177" fontId="3" fillId="0" borderId="0" xfId="1" applyNumberFormat="1" applyFont="1" applyFill="1" applyBorder="1" applyAlignment="1" applyProtection="1">
      <alignment horizontal="right"/>
    </xf>
    <xf numFmtId="2" fontId="3" fillId="0" borderId="2" xfId="0" applyNumberFormat="1" applyFont="1" applyBorder="1"/>
    <xf numFmtId="0" fontId="3" fillId="10" borderId="0" xfId="0" applyFont="1" applyFill="1"/>
    <xf numFmtId="0" fontId="3" fillId="11" borderId="0" xfId="0" applyFont="1" applyFill="1"/>
    <xf numFmtId="178" fontId="3" fillId="0" borderId="2" xfId="0" applyNumberFormat="1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0" xfId="2" applyNumberFormat="1" applyFont="1" applyProtection="1">
      <protection locked="0"/>
    </xf>
    <xf numFmtId="164" fontId="3" fillId="0" borderId="0" xfId="0" applyNumberFormat="1" applyFont="1"/>
    <xf numFmtId="169" fontId="2" fillId="0" borderId="57" xfId="202" applyNumberFormat="1" applyBorder="1" applyAlignment="1" applyProtection="1">
      <alignment horizontal="left" vertical="top" wrapText="1"/>
      <protection locked="0"/>
    </xf>
    <xf numFmtId="0" fontId="64" fillId="0" borderId="0" xfId="0" applyFont="1" applyAlignment="1">
      <alignment horizontal="center"/>
    </xf>
    <xf numFmtId="0" fontId="65" fillId="0" borderId="0" xfId="0" applyFont="1"/>
    <xf numFmtId="44" fontId="0" fillId="0" borderId="0" xfId="2" applyFont="1"/>
    <xf numFmtId="44" fontId="0" fillId="0" borderId="60" xfId="2" applyFont="1" applyBorder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66" fillId="9" borderId="0" xfId="0" applyFont="1" applyFill="1"/>
    <xf numFmtId="44" fontId="12" fillId="9" borderId="0" xfId="2" applyFont="1" applyFill="1"/>
    <xf numFmtId="0" fontId="2" fillId="9" borderId="0" xfId="0" applyFont="1" applyFill="1"/>
    <xf numFmtId="44" fontId="0" fillId="9" borderId="0" xfId="2" applyFont="1" applyFill="1"/>
    <xf numFmtId="44" fontId="0" fillId="9" borderId="0" xfId="2" applyFont="1" applyFill="1" applyBorder="1"/>
    <xf numFmtId="0" fontId="12" fillId="9" borderId="0" xfId="0" applyFont="1" applyFill="1" applyAlignment="1">
      <alignment horizontal="right"/>
    </xf>
    <xf numFmtId="44" fontId="12" fillId="9" borderId="60" xfId="2" applyFont="1" applyFill="1" applyBorder="1"/>
    <xf numFmtId="0" fontId="2" fillId="0" borderId="0" xfId="0" applyFont="1" applyAlignment="1">
      <alignment horizontal="center" wrapText="1"/>
    </xf>
    <xf numFmtId="0" fontId="12" fillId="12" borderId="0" xfId="0" applyFont="1" applyFill="1" applyAlignment="1">
      <alignment horizontal="center" vertical="center"/>
    </xf>
    <xf numFmtId="0" fontId="67" fillId="0" borderId="0" xfId="0" applyFont="1"/>
    <xf numFmtId="44" fontId="67" fillId="0" borderId="0" xfId="2" applyFont="1"/>
    <xf numFmtId="0" fontId="67" fillId="0" borderId="0" xfId="0" applyFont="1" applyAlignment="1">
      <alignment horizontal="right" vertical="center" wrapText="1"/>
    </xf>
    <xf numFmtId="14" fontId="19" fillId="9" borderId="57" xfId="0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right" vertical="center"/>
      <protection locked="0"/>
    </xf>
    <xf numFmtId="0" fontId="21" fillId="13" borderId="0" xfId="0" applyFont="1" applyFill="1" applyAlignment="1" applyProtection="1">
      <alignment horizontal="right" vertical="center"/>
      <protection locked="0"/>
    </xf>
    <xf numFmtId="165" fontId="12" fillId="13" borderId="60" xfId="1" applyNumberFormat="1" applyFont="1" applyFill="1" applyBorder="1" applyAlignment="1" applyProtection="1">
      <alignment vertical="center"/>
    </xf>
    <xf numFmtId="0" fontId="2" fillId="13" borderId="0" xfId="0" applyFont="1" applyFill="1" applyProtection="1">
      <protection locked="0"/>
    </xf>
    <xf numFmtId="9" fontId="12" fillId="0" borderId="1" xfId="3" applyFont="1" applyBorder="1" applyAlignment="1" applyProtection="1">
      <alignment vertical="center"/>
    </xf>
    <xf numFmtId="165" fontId="12" fillId="0" borderId="1" xfId="1" applyNumberFormat="1" applyFont="1" applyBorder="1" applyAlignment="1" applyProtection="1">
      <alignment vertical="center"/>
    </xf>
    <xf numFmtId="0" fontId="65" fillId="0" borderId="0" xfId="0" applyFont="1" applyAlignment="1" applyProtection="1">
      <alignment horizontal="left" vertical="center"/>
      <protection locked="0"/>
    </xf>
    <xf numFmtId="0" fontId="70" fillId="0" borderId="0" xfId="0" applyFont="1"/>
    <xf numFmtId="0" fontId="72" fillId="0" borderId="0" xfId="203" applyFont="1" applyProtection="1">
      <protection locked="0"/>
    </xf>
    <xf numFmtId="0" fontId="1" fillId="0" borderId="0" xfId="204"/>
    <xf numFmtId="0" fontId="71" fillId="0" borderId="0" xfId="204" applyFont="1"/>
    <xf numFmtId="0" fontId="73" fillId="9" borderId="61" xfId="204" applyFont="1" applyFill="1" applyBorder="1"/>
    <xf numFmtId="0" fontId="73" fillId="0" borderId="3" xfId="204" applyFont="1" applyBorder="1"/>
    <xf numFmtId="0" fontId="74" fillId="0" borderId="4" xfId="204" applyFont="1" applyBorder="1"/>
    <xf numFmtId="179" fontId="74" fillId="0" borderId="34" xfId="204" applyNumberFormat="1" applyFont="1" applyBorder="1"/>
    <xf numFmtId="0" fontId="73" fillId="0" borderId="5" xfId="204" applyFont="1" applyBorder="1"/>
    <xf numFmtId="0" fontId="74" fillId="0" borderId="0" xfId="204" applyFont="1"/>
    <xf numFmtId="169" fontId="74" fillId="0" borderId="53" xfId="204" applyNumberFormat="1" applyFont="1" applyBorder="1"/>
    <xf numFmtId="169" fontId="74" fillId="0" borderId="11" xfId="205" applyNumberFormat="1" applyFont="1" applyBorder="1" applyAlignment="1">
      <alignment horizontal="right"/>
    </xf>
    <xf numFmtId="165" fontId="73" fillId="7" borderId="52" xfId="205" applyNumberFormat="1" applyFont="1" applyFill="1" applyBorder="1" applyAlignment="1">
      <alignment horizontal="center"/>
    </xf>
    <xf numFmtId="0" fontId="73" fillId="7" borderId="23" xfId="204" applyFont="1" applyFill="1" applyBorder="1" applyAlignment="1">
      <alignment horizontal="center"/>
    </xf>
    <xf numFmtId="0" fontId="1" fillId="0" borderId="0" xfId="204" applyAlignment="1">
      <alignment horizontal="center"/>
    </xf>
    <xf numFmtId="10" fontId="74" fillId="0" borderId="11" xfId="204" applyNumberFormat="1" applyFont="1" applyBorder="1" applyAlignment="1">
      <alignment horizontal="center"/>
    </xf>
    <xf numFmtId="43" fontId="0" fillId="0" borderId="0" xfId="205" applyFont="1"/>
    <xf numFmtId="43" fontId="74" fillId="0" borderId="0" xfId="205" applyFont="1" applyFill="1" applyBorder="1" applyAlignment="1">
      <alignment horizontal="right"/>
    </xf>
    <xf numFmtId="43" fontId="74" fillId="0" borderId="11" xfId="205" applyFont="1" applyBorder="1" applyAlignment="1">
      <alignment horizontal="right"/>
    </xf>
    <xf numFmtId="43" fontId="74" fillId="7" borderId="5" xfId="205" applyFont="1" applyFill="1" applyBorder="1" applyAlignment="1">
      <alignment horizontal="right"/>
    </xf>
    <xf numFmtId="43" fontId="74" fillId="7" borderId="36" xfId="205" applyFont="1" applyFill="1" applyBorder="1" applyAlignment="1">
      <alignment horizontal="right"/>
    </xf>
    <xf numFmtId="9" fontId="1" fillId="0" borderId="0" xfId="204" applyNumberFormat="1"/>
    <xf numFmtId="10" fontId="74" fillId="0" borderId="11" xfId="204" applyNumberFormat="1" applyFont="1" applyBorder="1" applyAlignment="1">
      <alignment horizontal="right"/>
    </xf>
    <xf numFmtId="10" fontId="74" fillId="7" borderId="5" xfId="205" applyNumberFormat="1" applyFont="1" applyFill="1" applyBorder="1" applyAlignment="1">
      <alignment horizontal="right"/>
    </xf>
    <xf numFmtId="10" fontId="74" fillId="7" borderId="36" xfId="204" applyNumberFormat="1" applyFont="1" applyFill="1" applyBorder="1" applyAlignment="1">
      <alignment horizontal="right"/>
    </xf>
    <xf numFmtId="0" fontId="73" fillId="0" borderId="6" xfId="204" applyFont="1" applyBorder="1"/>
    <xf numFmtId="0" fontId="74" fillId="0" borderId="7" xfId="204" applyFont="1" applyBorder="1"/>
    <xf numFmtId="43" fontId="74" fillId="0" borderId="35" xfId="205" applyFont="1" applyFill="1" applyBorder="1" applyAlignment="1">
      <alignment horizontal="right"/>
    </xf>
    <xf numFmtId="43" fontId="74" fillId="7" borderId="52" xfId="205" applyFont="1" applyFill="1" applyBorder="1" applyAlignment="1">
      <alignment horizontal="right"/>
    </xf>
    <xf numFmtId="43" fontId="74" fillId="7" borderId="23" xfId="205" applyFont="1" applyFill="1" applyBorder="1" applyAlignment="1">
      <alignment horizontal="right"/>
    </xf>
    <xf numFmtId="0" fontId="74" fillId="9" borderId="62" xfId="204" applyFont="1" applyFill="1" applyBorder="1"/>
    <xf numFmtId="179" fontId="73" fillId="9" borderId="66" xfId="206" applyNumberFormat="1" applyFont="1" applyFill="1" applyBorder="1"/>
    <xf numFmtId="179" fontId="73" fillId="7" borderId="6" xfId="206" applyNumberFormat="1" applyFont="1" applyFill="1" applyBorder="1"/>
    <xf numFmtId="179" fontId="73" fillId="7" borderId="67" xfId="206" applyNumberFormat="1" applyFont="1" applyFill="1" applyBorder="1"/>
    <xf numFmtId="10" fontId="1" fillId="0" borderId="0" xfId="204" applyNumberFormat="1"/>
    <xf numFmtId="43" fontId="1" fillId="0" borderId="0" xfId="204" applyNumberFormat="1"/>
    <xf numFmtId="0" fontId="73" fillId="0" borderId="0" xfId="204" applyFont="1" applyAlignment="1">
      <alignment horizontal="center"/>
    </xf>
    <xf numFmtId="43" fontId="74" fillId="9" borderId="0" xfId="205" applyFont="1" applyFill="1"/>
    <xf numFmtId="164" fontId="74" fillId="0" borderId="0" xfId="204" applyNumberFormat="1" applyFont="1"/>
    <xf numFmtId="10" fontId="74" fillId="0" borderId="0" xfId="204" applyNumberFormat="1" applyFont="1"/>
    <xf numFmtId="43" fontId="74" fillId="0" borderId="0" xfId="204" applyNumberFormat="1" applyFont="1"/>
    <xf numFmtId="165" fontId="74" fillId="0" borderId="0" xfId="204" applyNumberFormat="1" applyFont="1"/>
    <xf numFmtId="43" fontId="73" fillId="0" borderId="68" xfId="204" applyNumberFormat="1" applyFont="1" applyBorder="1"/>
    <xf numFmtId="165" fontId="1" fillId="0" borderId="0" xfId="204" applyNumberFormat="1"/>
    <xf numFmtId="165" fontId="1" fillId="0" borderId="1" xfId="204" applyNumberFormat="1" applyBorder="1"/>
    <xf numFmtId="165" fontId="71" fillId="0" borderId="0" xfId="206" applyNumberFormat="1" applyFont="1"/>
    <xf numFmtId="169" fontId="1" fillId="0" borderId="0" xfId="204" applyNumberFormat="1" applyAlignment="1">
      <alignment horizontal="center"/>
    </xf>
    <xf numFmtId="0" fontId="71" fillId="12" borderId="0" xfId="204" applyFont="1" applyFill="1"/>
    <xf numFmtId="166" fontId="74" fillId="0" borderId="11" xfId="204" applyNumberFormat="1" applyFont="1" applyBorder="1" applyAlignment="1">
      <alignment horizontal="center"/>
    </xf>
    <xf numFmtId="0" fontId="12" fillId="7" borderId="69" xfId="5" applyFont="1" applyFill="1" applyBorder="1" applyAlignment="1">
      <alignment horizontal="center" vertical="top" wrapText="1"/>
    </xf>
    <xf numFmtId="0" fontId="5" fillId="4" borderId="0" xfId="0" applyFont="1" applyFill="1" applyAlignment="1" applyProtection="1">
      <alignment vertical="center" wrapText="1"/>
      <protection locked="0"/>
    </xf>
    <xf numFmtId="14" fontId="5" fillId="4" borderId="0" xfId="0" applyNumberFormat="1" applyFont="1" applyFill="1" applyAlignment="1" applyProtection="1">
      <alignment vertical="center"/>
      <protection locked="0"/>
    </xf>
    <xf numFmtId="14" fontId="5" fillId="4" borderId="0" xfId="0" applyNumberFormat="1" applyFont="1" applyFill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43" fillId="9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3" fillId="9" borderId="0" xfId="0" applyFont="1" applyFill="1"/>
    <xf numFmtId="9" fontId="3" fillId="9" borderId="0" xfId="3" applyFont="1" applyFill="1"/>
    <xf numFmtId="9" fontId="3" fillId="0" borderId="0" xfId="3" applyFont="1" applyProtection="1">
      <protection locked="0"/>
    </xf>
    <xf numFmtId="165" fontId="3" fillId="14" borderId="0" xfId="0" applyNumberFormat="1" applyFont="1" applyFill="1" applyAlignment="1" applyProtection="1">
      <alignment horizontal="left"/>
      <protection locked="0"/>
    </xf>
    <xf numFmtId="0" fontId="3" fillId="14" borderId="0" xfId="0" applyFont="1" applyFill="1" applyProtection="1">
      <protection locked="0"/>
    </xf>
    <xf numFmtId="165" fontId="3" fillId="15" borderId="0" xfId="0" applyNumberFormat="1" applyFont="1" applyFill="1" applyAlignment="1" applyProtection="1">
      <alignment horizontal="left"/>
      <protection locked="0"/>
    </xf>
    <xf numFmtId="43" fontId="3" fillId="15" borderId="0" xfId="0" applyNumberFormat="1" applyFont="1" applyFill="1" applyProtection="1">
      <protection locked="0"/>
    </xf>
    <xf numFmtId="0" fontId="3" fillId="15" borderId="0" xfId="0" applyFont="1" applyFill="1" applyProtection="1">
      <protection locked="0"/>
    </xf>
    <xf numFmtId="166" fontId="3" fillId="0" borderId="0" xfId="0" applyNumberFormat="1" applyFont="1" applyProtection="1">
      <protection locked="0"/>
    </xf>
    <xf numFmtId="0" fontId="3" fillId="18" borderId="0" xfId="0" applyFont="1" applyFill="1"/>
    <xf numFmtId="0" fontId="3" fillId="18" borderId="0" xfId="0" applyFont="1" applyFill="1" applyProtection="1">
      <protection locked="0"/>
    </xf>
    <xf numFmtId="164" fontId="3" fillId="16" borderId="0" xfId="2" applyNumberFormat="1" applyFont="1" applyFill="1" applyBorder="1"/>
    <xf numFmtId="10" fontId="3" fillId="16" borderId="0" xfId="0" applyNumberFormat="1" applyFont="1" applyFill="1"/>
    <xf numFmtId="164" fontId="3" fillId="9" borderId="0" xfId="2" applyNumberFormat="1" applyFont="1" applyFill="1" applyBorder="1"/>
    <xf numFmtId="164" fontId="3" fillId="17" borderId="0" xfId="2" applyNumberFormat="1" applyFont="1" applyFill="1" applyBorder="1"/>
    <xf numFmtId="164" fontId="3" fillId="16" borderId="0" xfId="2" applyNumberFormat="1" applyFont="1" applyFill="1"/>
    <xf numFmtId="164" fontId="3" fillId="17" borderId="0" xfId="2" applyNumberFormat="1" applyFont="1" applyFill="1"/>
    <xf numFmtId="9" fontId="3" fillId="18" borderId="0" xfId="0" applyNumberFormat="1" applyFont="1" applyFill="1"/>
    <xf numFmtId="175" fontId="3" fillId="18" borderId="0" xfId="0" applyNumberFormat="1" applyFont="1" applyFill="1" applyProtection="1">
      <protection locked="0"/>
    </xf>
    <xf numFmtId="10" fontId="3" fillId="18" borderId="0" xfId="0" applyNumberFormat="1" applyFont="1" applyFill="1"/>
    <xf numFmtId="0" fontId="5" fillId="16" borderId="0" xfId="0" applyFont="1" applyFill="1" applyProtection="1">
      <protection locked="0"/>
    </xf>
    <xf numFmtId="0" fontId="5" fillId="16" borderId="0" xfId="0" applyFont="1" applyFill="1"/>
    <xf numFmtId="0" fontId="5" fillId="9" borderId="0" xfId="0" applyFont="1" applyFill="1"/>
    <xf numFmtId="0" fontId="5" fillId="17" borderId="0" xfId="0" applyFont="1" applyFill="1"/>
    <xf numFmtId="0" fontId="5" fillId="18" borderId="0" xfId="0" applyFont="1" applyFill="1"/>
    <xf numFmtId="0" fontId="5" fillId="18" borderId="0" xfId="0" applyFont="1" applyFill="1" applyProtection="1">
      <protection locked="0"/>
    </xf>
    <xf numFmtId="0" fontId="5" fillId="16" borderId="1" xfId="0" applyFont="1" applyFill="1" applyBorder="1" applyAlignment="1">
      <alignment horizontal="center"/>
    </xf>
    <xf numFmtId="9" fontId="5" fillId="9" borderId="1" xfId="0" quotePrefix="1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7" borderId="1" xfId="0" quotePrefix="1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left"/>
    </xf>
    <xf numFmtId="0" fontId="5" fillId="18" borderId="1" xfId="0" applyFont="1" applyFill="1" applyBorder="1" applyAlignment="1" applyProtection="1">
      <alignment horizontal="left"/>
      <protection locked="0"/>
    </xf>
    <xf numFmtId="165" fontId="3" fillId="2" borderId="0" xfId="1" applyNumberFormat="1" applyFont="1" applyFill="1" applyAlignment="1">
      <alignment horizontal="right"/>
    </xf>
    <xf numFmtId="180" fontId="3" fillId="0" borderId="59" xfId="0" applyNumberFormat="1" applyFont="1" applyBorder="1" applyProtection="1">
      <protection locked="0"/>
    </xf>
    <xf numFmtId="0" fontId="3" fillId="19" borderId="0" xfId="0" applyFont="1" applyFill="1"/>
    <xf numFmtId="0" fontId="3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176" fontId="5" fillId="4" borderId="0" xfId="0" applyNumberFormat="1" applyFont="1" applyFill="1" applyAlignment="1" applyProtection="1">
      <alignment horizontal="left" vertical="center" wrapText="1"/>
      <protection locked="0"/>
    </xf>
    <xf numFmtId="0" fontId="5" fillId="0" borderId="5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5" fillId="4" borderId="0" xfId="203" applyFont="1" applyFill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9" fillId="4" borderId="56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166" fontId="5" fillId="4" borderId="56" xfId="0" applyNumberFormat="1" applyFont="1" applyFill="1" applyBorder="1" applyAlignment="1" applyProtection="1">
      <alignment horizontal="center"/>
      <protection locked="0"/>
    </xf>
    <xf numFmtId="166" fontId="5" fillId="4" borderId="14" xfId="0" applyNumberFormat="1" applyFont="1" applyFill="1" applyBorder="1" applyAlignment="1" applyProtection="1">
      <alignment horizontal="center"/>
      <protection locked="0"/>
    </xf>
    <xf numFmtId="166" fontId="5" fillId="4" borderId="4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2" fillId="0" borderId="3" xfId="5" applyBorder="1" applyAlignment="1" applyProtection="1">
      <alignment vertical="top" wrapText="1"/>
      <protection locked="0"/>
    </xf>
    <xf numFmtId="0" fontId="22" fillId="0" borderId="4" xfId="5" applyBorder="1" applyAlignment="1" applyProtection="1">
      <alignment vertical="top" wrapText="1"/>
      <protection locked="0"/>
    </xf>
    <xf numFmtId="0" fontId="22" fillId="0" borderId="34" xfId="5" applyBorder="1" applyAlignment="1" applyProtection="1">
      <alignment vertical="top" wrapText="1"/>
      <protection locked="0"/>
    </xf>
    <xf numFmtId="0" fontId="22" fillId="0" borderId="5" xfId="5" applyBorder="1" applyAlignment="1" applyProtection="1">
      <alignment vertical="top" wrapText="1"/>
      <protection locked="0"/>
    </xf>
    <xf numFmtId="0" fontId="22" fillId="0" borderId="0" xfId="5" applyAlignment="1" applyProtection="1">
      <alignment vertical="top" wrapText="1"/>
      <protection locked="0"/>
    </xf>
    <xf numFmtId="0" fontId="22" fillId="0" borderId="11" xfId="5" applyBorder="1" applyAlignment="1" applyProtection="1">
      <alignment vertical="top" wrapText="1"/>
      <protection locked="0"/>
    </xf>
    <xf numFmtId="0" fontId="22" fillId="0" borderId="6" xfId="5" applyBorder="1" applyAlignment="1" applyProtection="1">
      <alignment vertical="top" wrapText="1"/>
      <protection locked="0"/>
    </xf>
    <xf numFmtId="0" fontId="22" fillId="0" borderId="7" xfId="5" applyBorder="1" applyAlignment="1" applyProtection="1">
      <alignment vertical="top" wrapText="1"/>
      <protection locked="0"/>
    </xf>
    <xf numFmtId="0" fontId="22" fillId="0" borderId="35" xfId="5" applyBorder="1" applyAlignment="1" applyProtection="1">
      <alignment vertical="top" wrapText="1"/>
      <protection locked="0"/>
    </xf>
    <xf numFmtId="0" fontId="24" fillId="0" borderId="43" xfId="5" applyFont="1" applyBorder="1" applyAlignment="1">
      <alignment horizontal="center" vertical="center" wrapText="1"/>
    </xf>
    <xf numFmtId="0" fontId="24" fillId="0" borderId="44" xfId="5" applyFont="1" applyBorder="1" applyAlignment="1">
      <alignment horizontal="center" vertical="center" wrapText="1"/>
    </xf>
    <xf numFmtId="0" fontId="24" fillId="0" borderId="45" xfId="5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 wrapText="1"/>
    </xf>
    <xf numFmtId="0" fontId="24" fillId="0" borderId="11" xfId="5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4" borderId="17" xfId="0" applyFill="1" applyBorder="1" applyProtection="1">
      <protection locked="0"/>
    </xf>
    <xf numFmtId="0" fontId="0" fillId="4" borderId="18" xfId="0" applyFill="1" applyBorder="1"/>
    <xf numFmtId="0" fontId="12" fillId="6" borderId="5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49" xfId="0" applyBorder="1"/>
    <xf numFmtId="0" fontId="12" fillId="4" borderId="56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0" fillId="0" borderId="56" xfId="0" applyBorder="1"/>
    <xf numFmtId="0" fontId="0" fillId="0" borderId="14" xfId="0" applyBorder="1"/>
    <xf numFmtId="0" fontId="73" fillId="9" borderId="61" xfId="204" applyFont="1" applyFill="1" applyBorder="1" applyAlignment="1">
      <alignment horizontal="center"/>
    </xf>
    <xf numFmtId="0" fontId="73" fillId="9" borderId="62" xfId="204" applyFont="1" applyFill="1" applyBorder="1" applyAlignment="1">
      <alignment horizontal="center"/>
    </xf>
    <xf numFmtId="0" fontId="73" fillId="9" borderId="63" xfId="204" applyFont="1" applyFill="1" applyBorder="1" applyAlignment="1">
      <alignment horizontal="center"/>
    </xf>
    <xf numFmtId="165" fontId="73" fillId="7" borderId="43" xfId="205" applyNumberFormat="1" applyFont="1" applyFill="1" applyBorder="1" applyAlignment="1">
      <alignment horizontal="center"/>
    </xf>
    <xf numFmtId="165" fontId="73" fillId="7" borderId="45" xfId="205" applyNumberFormat="1" applyFont="1" applyFill="1" applyBorder="1" applyAlignment="1">
      <alignment horizontal="center"/>
    </xf>
    <xf numFmtId="179" fontId="74" fillId="7" borderId="64" xfId="206" applyNumberFormat="1" applyFont="1" applyFill="1" applyBorder="1" applyAlignment="1">
      <alignment horizontal="center"/>
    </xf>
    <xf numFmtId="179" fontId="74" fillId="7" borderId="65" xfId="206" applyNumberFormat="1" applyFont="1" applyFill="1" applyBorder="1" applyAlignment="1">
      <alignment horizontal="center"/>
    </xf>
    <xf numFmtId="166" fontId="74" fillId="7" borderId="64" xfId="204" applyNumberFormat="1" applyFont="1" applyFill="1" applyBorder="1" applyAlignment="1">
      <alignment horizontal="center"/>
    </xf>
    <xf numFmtId="166" fontId="74" fillId="7" borderId="65" xfId="204" applyNumberFormat="1" applyFont="1" applyFill="1" applyBorder="1" applyAlignment="1">
      <alignment horizontal="center"/>
    </xf>
    <xf numFmtId="0" fontId="1" fillId="0" borderId="0" xfId="204" applyAlignment="1">
      <alignment horizontal="center" vertical="center" wrapText="1"/>
    </xf>
    <xf numFmtId="0" fontId="76" fillId="0" borderId="0" xfId="204" applyFont="1" applyAlignment="1">
      <alignment horizontal="center" wrapText="1"/>
    </xf>
    <xf numFmtId="0" fontId="71" fillId="0" borderId="0" xfId="204" applyFont="1" applyAlignment="1">
      <alignment horizontal="center"/>
    </xf>
  </cellXfs>
  <cellStyles count="207">
    <cellStyle name="Comma" xfId="1" builtinId="3"/>
    <cellStyle name="Comma 2" xfId="205" xr:uid="{363F6271-33CF-41A0-81DA-EF3A97513CB2}"/>
    <cellStyle name="Currency" xfId="2" builtinId="4"/>
    <cellStyle name="Currency 2" xfId="206" xr:uid="{B8F38D19-8486-4D04-8E67-D1A4E5E5872C}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5" builtinId="9" hidden="1"/>
    <cellStyle name="Followed Hyperlink" xfId="17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19" builtinId="9" hidden="1"/>
    <cellStyle name="Followed Hyperlink" xfId="11" builtinId="9" hidden="1"/>
    <cellStyle name="Followed Hyperlink" xfId="13" builtinId="9" hidden="1"/>
    <cellStyle name="Followed Hyperlink" xfId="9" builtinId="9" hidden="1"/>
    <cellStyle name="Followed Hyperlink" xfId="7" builtinId="9" hidden="1"/>
    <cellStyle name="Hyperlink" xfId="96" builtinId="8" hidden="1"/>
    <cellStyle name="Hyperlink" xfId="100" builtinId="8" hidden="1"/>
    <cellStyle name="Hyperlink" xfId="102" builtinId="8" hidden="1"/>
    <cellStyle name="Hyperlink" xfId="104" builtinId="8" hidden="1"/>
    <cellStyle name="Hyperlink" xfId="108" builtinId="8" hidden="1"/>
    <cellStyle name="Hyperlink" xfId="110" builtinId="8" hidden="1"/>
    <cellStyle name="Hyperlink" xfId="112" builtinId="8" hidden="1"/>
    <cellStyle name="Hyperlink" xfId="116" builtinId="8" hidden="1"/>
    <cellStyle name="Hyperlink" xfId="118" builtinId="8" hidden="1"/>
    <cellStyle name="Hyperlink" xfId="120" builtinId="8" hidden="1"/>
    <cellStyle name="Hyperlink" xfId="124" builtinId="8" hidden="1"/>
    <cellStyle name="Hyperlink" xfId="126" builtinId="8" hidden="1"/>
    <cellStyle name="Hyperlink" xfId="128" builtinId="8" hidden="1"/>
    <cellStyle name="Hyperlink" xfId="132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48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2" builtinId="8" hidden="1"/>
    <cellStyle name="Hyperlink" xfId="174" builtinId="8" hidden="1"/>
    <cellStyle name="Hyperlink" xfId="176" builtinId="8" hidden="1"/>
    <cellStyle name="Hyperlink" xfId="180" builtinId="8" hidden="1"/>
    <cellStyle name="Hyperlink" xfId="182" builtinId="8" hidden="1"/>
    <cellStyle name="Hyperlink" xfId="184" builtinId="8" hidden="1"/>
    <cellStyle name="Hyperlink" xfId="188" builtinId="8" hidden="1"/>
    <cellStyle name="Hyperlink" xfId="190" builtinId="8" hidden="1"/>
    <cellStyle name="Hyperlink" xfId="192" builtinId="8" hidden="1"/>
    <cellStyle name="Hyperlink" xfId="196" builtinId="8" hidden="1"/>
    <cellStyle name="Hyperlink" xfId="198" builtinId="8" hidden="1"/>
    <cellStyle name="Hyperlink" xfId="200" builtinId="8" hidden="1"/>
    <cellStyle name="Hyperlink" xfId="194" builtinId="8" hidden="1"/>
    <cellStyle name="Hyperlink" xfId="186" builtinId="8" hidden="1"/>
    <cellStyle name="Hyperlink" xfId="178" builtinId="8" hidden="1"/>
    <cellStyle name="Hyperlink" xfId="170" builtinId="8" hidden="1"/>
    <cellStyle name="Hyperlink" xfId="162" builtinId="8" hidden="1"/>
    <cellStyle name="Hyperlink" xfId="154" builtinId="8" hidden="1"/>
    <cellStyle name="Hyperlink" xfId="146" builtinId="8" hidden="1"/>
    <cellStyle name="Hyperlink" xfId="138" builtinId="8" hidden="1"/>
    <cellStyle name="Hyperlink" xfId="130" builtinId="8" hidden="1"/>
    <cellStyle name="Hyperlink" xfId="122" builtinId="8" hidden="1"/>
    <cellStyle name="Hyperlink" xfId="114" builtinId="8" hidden="1"/>
    <cellStyle name="Hyperlink" xfId="106" builtinId="8" hidden="1"/>
    <cellStyle name="Hyperlink" xfId="98" builtinId="8" hidden="1"/>
    <cellStyle name="Hyperlink" xfId="44" builtinId="8" hidden="1"/>
    <cellStyle name="Hyperlink" xfId="46" builtinId="8" hidden="1"/>
    <cellStyle name="Hyperlink" xfId="48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82" builtinId="8" hidden="1"/>
    <cellStyle name="Hyperlink" xfId="66" builtinId="8" hidden="1"/>
    <cellStyle name="Hyperlink" xfId="50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10" builtinId="8" hidden="1"/>
    <cellStyle name="Hyperlink" xfId="12" builtinId="8" hidden="1"/>
    <cellStyle name="Hyperlink" xfId="8" builtinId="8" hidden="1"/>
    <cellStyle name="Hyperlink" xfId="6" builtinId="8" hidden="1"/>
    <cellStyle name="Hyperlink" xfId="203" builtinId="8"/>
    <cellStyle name="Normal" xfId="0" builtinId="0"/>
    <cellStyle name="Normal 2" xfId="5" xr:uid="{00000000-0005-0000-0000-0000C7000000}"/>
    <cellStyle name="Normal 2 2" xfId="202" xr:uid="{00000000-0005-0000-0000-0000C8000000}"/>
    <cellStyle name="Normal 3" xfId="204" xr:uid="{9C5D41DD-97FA-45B7-9E37-DBFCC73757B5}"/>
    <cellStyle name="Note" xfId="4" builtinId="10"/>
    <cellStyle name="Percent" xfId="3" builtinId="5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fgColor auto="1"/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FFCC"/>
      <color rgb="FFFF8AD8"/>
      <color rgb="FFD5FC79"/>
      <color rgb="FF0000FF"/>
      <color rgb="FF99FF99"/>
      <color rgb="FFFBECDB"/>
      <color rgb="FF99CC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liveutk.sharepoint.com/sites/COHPResearchTeam/Shared%20Documents/Office%20of%20Research%20Documents/Grant%20Applications/2023%20CoHP%20Applications/23-xxxx_Mohamed_DOD-HT9425-23-PRMRP-DA/Mohamed_DOD_Internal%20Budget%20Worksheet_DRAFT.xlsx" TargetMode="External"/><Relationship Id="rId2" Type="http://schemas.microsoft.com/office/2019/04/relationships/externalLinkLongPath" Target="/sites/COHPResearchTeam/Shared%20Documents/Office%20of%20Research%20Documents/Grant%20Applications/2023%20CoHP%20Applications/23-xxxx_Mohamed_DOD-HT9425-23-PRMRP-DA/Mohamed_DOD_Internal%20Budget%20Worksheet_DRAFT.xlsx?9DFD21C9" TargetMode="External"/><Relationship Id="rId1" Type="http://schemas.openxmlformats.org/officeDocument/2006/relationships/externalLinkPath" Target="file:///\\9DFD21C9\Mohamed_DOD_Internal%20Budget%20Worksheet_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cao1\Desktop\Hu_NSF_DRAFT%205-24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qi\Google%20Drive\Faculty\GTA-2013-2016\C:\Users\shill42\Downloads\NNSA%20Draft%203-9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UTHSC Budget"/>
      <sheetName val="TRAVEL"/>
      <sheetName val="SUPPLIES "/>
      <sheetName val="SUBCONTRACTS "/>
      <sheetName val="PARTICIPANT INCENTIVE"/>
      <sheetName val="Salary Cap Cost Share"/>
    </sheetNames>
    <sheetDataSet>
      <sheetData sheetId="0">
        <row r="87">
          <cell r="F87" t="str">
            <v>Modified Total Direct Costs</v>
          </cell>
        </row>
        <row r="88">
          <cell r="F88" t="str">
            <v>Total Direct Costs</v>
          </cell>
        </row>
        <row r="89">
          <cell r="F89" t="str">
            <v>Total Federal Funds Allowable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K Budget"/>
      <sheetName val="Supplies"/>
      <sheetName val="Consortium"/>
      <sheetName val="GRA Health Ins"/>
      <sheetName val="GRA Tuition"/>
    </sheetNames>
    <sheetDataSet>
      <sheetData sheetId="0">
        <row r="73">
          <cell r="F73" t="str">
            <v>MTDC</v>
          </cell>
        </row>
        <row r="74">
          <cell r="F74" t="str">
            <v>TDC</v>
          </cell>
        </row>
        <row r="75">
          <cell r="F75" t="str">
            <v>TFFA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K Bud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thsc.edu/finance/bursar/fees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FB64-10F9-45BD-BD9A-64D9928B1C72}">
  <dimension ref="A1:D38"/>
  <sheetViews>
    <sheetView workbookViewId="0">
      <selection activeCell="B3" sqref="B3"/>
    </sheetView>
  </sheetViews>
  <sheetFormatPr defaultRowHeight="12.75" x14ac:dyDescent="0.2"/>
  <cols>
    <col min="1" max="1" width="36.42578125" customWidth="1"/>
    <col min="2" max="2" width="16.28515625" customWidth="1"/>
    <col min="3" max="3" width="1" customWidth="1"/>
    <col min="4" max="4" width="19" customWidth="1"/>
  </cols>
  <sheetData>
    <row r="1" spans="1:4" x14ac:dyDescent="0.2">
      <c r="A1" s="300" t="s">
        <v>166</v>
      </c>
      <c r="B1" s="315"/>
      <c r="C1" s="315"/>
      <c r="D1" s="315"/>
    </row>
    <row r="2" spans="1:4" ht="18.75" customHeight="1" x14ac:dyDescent="0.2">
      <c r="A2" s="301"/>
      <c r="B2" s="316" t="s">
        <v>85</v>
      </c>
      <c r="C2" s="316"/>
      <c r="D2" s="316" t="s">
        <v>86</v>
      </c>
    </row>
    <row r="3" spans="1:4" x14ac:dyDescent="0.2">
      <c r="A3" t="s">
        <v>167</v>
      </c>
      <c r="B3" s="302">
        <f>SUM('UTHSC Budget'!K50)</f>
        <v>0</v>
      </c>
      <c r="C3" s="302"/>
      <c r="D3" s="302">
        <f>SUM('UTHSC Budget'!L50)</f>
        <v>0</v>
      </c>
    </row>
    <row r="4" spans="1:4" x14ac:dyDescent="0.2">
      <c r="A4" s="242" t="s">
        <v>254</v>
      </c>
      <c r="B4" s="302">
        <f>'UTHSC Budget'!K74</f>
        <v>0</v>
      </c>
      <c r="C4" s="302"/>
      <c r="D4" s="302">
        <v>0</v>
      </c>
    </row>
    <row r="5" spans="1:4" x14ac:dyDescent="0.2">
      <c r="A5" s="242" t="s">
        <v>168</v>
      </c>
      <c r="B5" s="302">
        <f>SUM('PARTICIPANT INCENTIVE'!F11)</f>
        <v>0</v>
      </c>
      <c r="C5" s="302"/>
      <c r="D5" s="302">
        <f>'UTHSC Budget'!L74</f>
        <v>0</v>
      </c>
    </row>
    <row r="6" spans="1:4" x14ac:dyDescent="0.2">
      <c r="A6" s="242" t="s">
        <v>169</v>
      </c>
      <c r="B6" s="302">
        <f>SUM('UTHSC Budget'!K56)</f>
        <v>0</v>
      </c>
      <c r="C6" s="302"/>
      <c r="D6" s="302">
        <f>SUM('UTHSC Budget'!L56)</f>
        <v>0</v>
      </c>
    </row>
    <row r="7" spans="1:4" x14ac:dyDescent="0.2">
      <c r="A7" s="242" t="s">
        <v>137</v>
      </c>
      <c r="B7" s="302">
        <f>SUM(TRAVEL!G19)</f>
        <v>0</v>
      </c>
      <c r="C7" s="302"/>
      <c r="D7" s="302">
        <f>SUM(TRAVEL!G37)</f>
        <v>0</v>
      </c>
    </row>
    <row r="8" spans="1:4" x14ac:dyDescent="0.2">
      <c r="A8" s="317" t="s">
        <v>186</v>
      </c>
      <c r="B8" s="318">
        <f>SUM('SUBCONTRACTS '!E16)</f>
        <v>0</v>
      </c>
      <c r="C8" s="318"/>
      <c r="D8" s="318">
        <f>SUM('SUBCONTRACTS '!F16)</f>
        <v>0</v>
      </c>
    </row>
    <row r="9" spans="1:4" ht="13.5" thickBot="1" x14ac:dyDescent="0.25">
      <c r="A9" s="28" t="s">
        <v>170</v>
      </c>
      <c r="B9" s="303">
        <f>SUM(B3:B8)</f>
        <v>0</v>
      </c>
      <c r="C9" s="303"/>
      <c r="D9" s="303">
        <f>SUM(D3:D8)</f>
        <v>0</v>
      </c>
    </row>
    <row r="10" spans="1:4" ht="13.5" thickTop="1" x14ac:dyDescent="0.2">
      <c r="B10" s="302"/>
      <c r="C10" s="302"/>
      <c r="D10" s="302"/>
    </row>
    <row r="11" spans="1:4" ht="31.5" customHeight="1" thickBot="1" x14ac:dyDescent="0.25">
      <c r="A11" s="304" t="s">
        <v>171</v>
      </c>
      <c r="B11" s="303">
        <v>150000</v>
      </c>
      <c r="C11" s="303"/>
      <c r="D11" s="303">
        <v>125000</v>
      </c>
    </row>
    <row r="12" spans="1:4" ht="13.5" thickTop="1" x14ac:dyDescent="0.2">
      <c r="B12" s="302"/>
      <c r="C12" s="302"/>
      <c r="D12" s="302"/>
    </row>
    <row r="13" spans="1:4" ht="31.5" customHeight="1" x14ac:dyDescent="0.2">
      <c r="A13" s="305" t="s">
        <v>172</v>
      </c>
      <c r="B13" s="302">
        <f>SUM(B11)</f>
        <v>150000</v>
      </c>
      <c r="C13" s="302"/>
      <c r="D13" s="302">
        <f>SUM(D11)</f>
        <v>125000</v>
      </c>
    </row>
    <row r="14" spans="1:4" ht="12.75" customHeight="1" x14ac:dyDescent="0.2">
      <c r="A14" s="319" t="s">
        <v>173</v>
      </c>
      <c r="B14" s="318">
        <v>0</v>
      </c>
      <c r="C14" s="318"/>
      <c r="D14" s="318">
        <v>0</v>
      </c>
    </row>
    <row r="15" spans="1:4" x14ac:dyDescent="0.2">
      <c r="B15" s="302"/>
      <c r="C15" s="302"/>
      <c r="D15" s="302"/>
    </row>
    <row r="16" spans="1:4" x14ac:dyDescent="0.2">
      <c r="A16" s="306" t="s">
        <v>174</v>
      </c>
      <c r="B16" s="302">
        <f>SUM(B6)</f>
        <v>0</v>
      </c>
      <c r="C16" s="302"/>
      <c r="D16" s="302">
        <f>SUM(D6)</f>
        <v>0</v>
      </c>
    </row>
    <row r="17" spans="1:4" x14ac:dyDescent="0.2">
      <c r="A17" s="306" t="s">
        <v>175</v>
      </c>
      <c r="B17" s="302">
        <f>SUM(B8)</f>
        <v>0</v>
      </c>
      <c r="C17" s="302"/>
      <c r="D17" s="302">
        <f>SUM(D8)</f>
        <v>0</v>
      </c>
    </row>
    <row r="18" spans="1:4" x14ac:dyDescent="0.2">
      <c r="A18" s="306" t="s">
        <v>176</v>
      </c>
      <c r="B18" s="302">
        <f>SUM('SUBCONTRACTS '!L5)</f>
        <v>0</v>
      </c>
      <c r="C18" s="302"/>
      <c r="D18" s="302">
        <f>SUM('SUBCONTRACTS '!M5)</f>
        <v>0</v>
      </c>
    </row>
    <row r="19" spans="1:4" x14ac:dyDescent="0.2">
      <c r="A19" s="306" t="s">
        <v>177</v>
      </c>
      <c r="B19" s="302">
        <v>0</v>
      </c>
      <c r="C19" s="302"/>
      <c r="D19" s="302">
        <v>0</v>
      </c>
    </row>
    <row r="20" spans="1:4" x14ac:dyDescent="0.2">
      <c r="A20" s="307"/>
      <c r="B20" s="302"/>
      <c r="C20" s="302"/>
      <c r="D20" s="302"/>
    </row>
    <row r="21" spans="1:4" ht="13.5" thickBot="1" x14ac:dyDescent="0.25">
      <c r="A21" s="307" t="s">
        <v>178</v>
      </c>
      <c r="B21" s="303">
        <f>SUM(B13-B16-B17-B18)+B19</f>
        <v>150000</v>
      </c>
      <c r="C21" s="303">
        <f t="shared" ref="C21:D21" si="0">SUM(C13-C16-C17-C18)+C19</f>
        <v>0</v>
      </c>
      <c r="D21" s="303">
        <f t="shared" si="0"/>
        <v>125000</v>
      </c>
    </row>
    <row r="22" spans="1:4" ht="13.5" thickTop="1" x14ac:dyDescent="0.2">
      <c r="B22" s="302"/>
      <c r="C22" s="302"/>
      <c r="D22" s="302"/>
    </row>
    <row r="23" spans="1:4" x14ac:dyDescent="0.2">
      <c r="A23" s="306" t="s">
        <v>181</v>
      </c>
      <c r="B23" s="302">
        <f>B21*0.54</f>
        <v>81000</v>
      </c>
      <c r="C23" s="302"/>
      <c r="D23" s="302">
        <v>0</v>
      </c>
    </row>
    <row r="24" spans="1:4" x14ac:dyDescent="0.2">
      <c r="A24" s="306" t="s">
        <v>182</v>
      </c>
      <c r="B24" s="302">
        <v>0</v>
      </c>
      <c r="C24" s="302"/>
      <c r="D24" s="302">
        <f>D21*0.54</f>
        <v>67500</v>
      </c>
    </row>
    <row r="25" spans="1:4" ht="13.5" thickBot="1" x14ac:dyDescent="0.25">
      <c r="A25" s="307" t="s">
        <v>179</v>
      </c>
      <c r="B25" s="303">
        <f>SUM(B23:B24)</f>
        <v>81000</v>
      </c>
      <c r="C25" s="303">
        <f t="shared" ref="C25:D25" si="1">SUM(C23:C24)</f>
        <v>0</v>
      </c>
      <c r="D25" s="303">
        <f t="shared" si="1"/>
        <v>67500</v>
      </c>
    </row>
    <row r="26" spans="1:4" ht="13.5" thickTop="1" x14ac:dyDescent="0.2">
      <c r="B26" s="302"/>
      <c r="C26" s="302"/>
      <c r="D26" s="302"/>
    </row>
    <row r="27" spans="1:4" x14ac:dyDescent="0.2">
      <c r="B27" s="302"/>
      <c r="C27" s="302"/>
      <c r="D27" s="302"/>
    </row>
    <row r="28" spans="1:4" x14ac:dyDescent="0.2">
      <c r="B28" s="302"/>
      <c r="C28" s="302"/>
      <c r="D28" s="302"/>
    </row>
    <row r="29" spans="1:4" x14ac:dyDescent="0.2">
      <c r="A29" s="308" t="s">
        <v>190</v>
      </c>
      <c r="B29" s="309" t="s">
        <v>85</v>
      </c>
      <c r="C29" s="309" t="s">
        <v>86</v>
      </c>
      <c r="D29" s="309"/>
    </row>
    <row r="30" spans="1:4" x14ac:dyDescent="0.2">
      <c r="A30" s="310" t="s">
        <v>180</v>
      </c>
      <c r="B30" s="311">
        <f>SUM('SUBCONTRACTS '!E16)</f>
        <v>0</v>
      </c>
      <c r="C30" s="311"/>
      <c r="D30" s="311">
        <f>SUM('SUBCONTRACTS '!F16)</f>
        <v>0</v>
      </c>
    </row>
    <row r="31" spans="1:4" x14ac:dyDescent="0.2">
      <c r="A31" s="310" t="s">
        <v>195</v>
      </c>
      <c r="B31" s="312">
        <f>SUM('SUBCONTRACTS '!E18)</f>
        <v>0</v>
      </c>
      <c r="C31" s="312"/>
      <c r="D31" s="312">
        <f>SUM('SUBCONTRACTS '!F18)</f>
        <v>0</v>
      </c>
    </row>
    <row r="32" spans="1:4" ht="13.5" thickBot="1" x14ac:dyDescent="0.25">
      <c r="A32" s="313" t="s">
        <v>21</v>
      </c>
      <c r="B32" s="314">
        <f>SUM(B30:B31)</f>
        <v>0</v>
      </c>
      <c r="C32" s="314"/>
      <c r="D32" s="314">
        <f t="shared" ref="D32" si="2">SUM(D30:D31)</f>
        <v>0</v>
      </c>
    </row>
    <row r="33" spans="1:1" ht="13.5" thickTop="1" x14ac:dyDescent="0.2"/>
    <row r="35" spans="1:1" x14ac:dyDescent="0.2">
      <c r="A35" s="328" t="s">
        <v>150</v>
      </c>
    </row>
    <row r="36" spans="1:1" x14ac:dyDescent="0.2">
      <c r="A36" s="242" t="s">
        <v>205</v>
      </c>
    </row>
    <row r="37" spans="1:1" x14ac:dyDescent="0.2">
      <c r="A37" t="s">
        <v>203</v>
      </c>
    </row>
    <row r="38" spans="1:1" x14ac:dyDescent="0.2">
      <c r="A38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91"/>
  <sheetViews>
    <sheetView showZeros="0" tabSelected="1" topLeftCell="A48" zoomScaleNormal="100" zoomScalePageLayoutView="125" workbookViewId="0">
      <selection activeCell="R79" sqref="R79"/>
    </sheetView>
  </sheetViews>
  <sheetFormatPr defaultColWidth="8.85546875" defaultRowHeight="12.75" x14ac:dyDescent="0.2"/>
  <cols>
    <col min="1" max="1" width="3.42578125" style="1" customWidth="1"/>
    <col min="2" max="2" width="32" style="1" customWidth="1"/>
    <col min="3" max="3" width="13.7109375" style="1" customWidth="1"/>
    <col min="4" max="9" width="7.7109375" style="1" customWidth="1"/>
    <col min="10" max="10" width="5.140625" style="1" customWidth="1"/>
    <col min="11" max="12" width="11" style="1" customWidth="1"/>
    <col min="13" max="15" width="11" style="1" hidden="1" customWidth="1"/>
    <col min="16" max="16" width="11" style="1" customWidth="1"/>
    <col min="17" max="17" width="10" bestFit="1" customWidth="1"/>
    <col min="18" max="18" width="19.7109375" style="1" customWidth="1"/>
    <col min="19" max="20" width="13.7109375" style="1" customWidth="1"/>
    <col min="21" max="21" width="11" style="1" customWidth="1"/>
    <col min="22" max="27" width="13.7109375" style="1" customWidth="1"/>
    <col min="28" max="16384" width="8.85546875" style="1"/>
  </cols>
  <sheetData>
    <row r="1" spans="1:47" s="269" customFormat="1" ht="14.1" customHeight="1" x14ac:dyDescent="0.2">
      <c r="B1" s="272" t="s">
        <v>0</v>
      </c>
      <c r="C1" s="423"/>
      <c r="D1" s="423"/>
      <c r="E1" s="423"/>
      <c r="F1" s="423"/>
      <c r="G1" s="423"/>
      <c r="H1" s="423"/>
      <c r="I1" s="420"/>
      <c r="J1" s="421" t="s">
        <v>253</v>
      </c>
      <c r="K1" s="423"/>
      <c r="L1" s="423"/>
      <c r="M1" s="423"/>
      <c r="N1" s="423"/>
      <c r="O1" s="423"/>
      <c r="P1" s="423"/>
      <c r="Q1" s="423"/>
      <c r="R1" s="270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</row>
    <row r="2" spans="1:47" s="269" customFormat="1" ht="14.1" customHeight="1" x14ac:dyDescent="0.2">
      <c r="B2" s="272" t="s">
        <v>1</v>
      </c>
      <c r="C2" s="422"/>
      <c r="D2" s="422"/>
      <c r="E2" s="422"/>
      <c r="F2" s="422"/>
      <c r="G2" s="422"/>
      <c r="H2" s="422"/>
      <c r="I2" s="378"/>
      <c r="J2" s="434" t="s">
        <v>142</v>
      </c>
      <c r="K2" s="434"/>
      <c r="L2" s="434"/>
      <c r="M2" s="434"/>
      <c r="N2" s="434"/>
      <c r="O2" s="434"/>
      <c r="P2" s="434"/>
      <c r="Q2" s="270"/>
      <c r="R2" s="270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</row>
    <row r="3" spans="1:47" s="269" customFormat="1" ht="14.1" customHeight="1" x14ac:dyDescent="0.2">
      <c r="B3" s="272" t="s">
        <v>2</v>
      </c>
      <c r="C3" s="422"/>
      <c r="D3" s="422"/>
      <c r="E3" s="422"/>
      <c r="F3" s="422"/>
      <c r="G3" s="422"/>
      <c r="H3" s="422"/>
      <c r="I3" s="378"/>
      <c r="J3" s="435" t="s">
        <v>143</v>
      </c>
      <c r="K3" s="435"/>
      <c r="L3" s="435"/>
      <c r="M3" s="435"/>
      <c r="N3" s="435"/>
      <c r="O3" s="435"/>
      <c r="P3" s="381"/>
      <c r="Q3" s="270"/>
      <c r="R3" s="270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</row>
    <row r="4" spans="1:47" s="269" customFormat="1" ht="14.1" customHeight="1" x14ac:dyDescent="0.2">
      <c r="B4" s="273" t="s">
        <v>3</v>
      </c>
      <c r="C4" s="422"/>
      <c r="D4" s="422"/>
      <c r="E4" s="422"/>
      <c r="F4" s="422"/>
      <c r="G4" s="422"/>
      <c r="H4" s="422"/>
      <c r="I4" s="378"/>
      <c r="J4" s="424" t="s">
        <v>231</v>
      </c>
      <c r="K4" s="424"/>
      <c r="L4" s="424"/>
      <c r="M4" s="424"/>
      <c r="N4" s="424"/>
      <c r="O4" s="424"/>
      <c r="P4" s="380"/>
      <c r="Q4" s="379"/>
      <c r="R4" s="270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</row>
    <row r="5" spans="1:47" ht="11.25" x14ac:dyDescent="0.2">
      <c r="B5" s="4" t="s">
        <v>4</v>
      </c>
      <c r="C5" s="152">
        <v>0.03</v>
      </c>
      <c r="D5" s="116"/>
      <c r="E5" s="116"/>
      <c r="F5" s="116"/>
      <c r="G5" s="116"/>
      <c r="H5" s="116"/>
      <c r="I5" s="116"/>
      <c r="J5" s="11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2">
      <c r="B6" s="4" t="s">
        <v>5</v>
      </c>
      <c r="C6" s="152">
        <v>0.08</v>
      </c>
      <c r="D6" s="116"/>
      <c r="E6" s="116"/>
      <c r="F6" s="327" t="s">
        <v>202</v>
      </c>
      <c r="G6" s="116"/>
      <c r="H6" s="116"/>
      <c r="I6" s="116"/>
      <c r="J6" s="11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3.5" customHeight="1" x14ac:dyDescent="0.2">
      <c r="B7" s="4" t="s">
        <v>6</v>
      </c>
      <c r="C7" s="152">
        <v>0.06</v>
      </c>
      <c r="K7" s="201"/>
      <c r="L7" s="201"/>
      <c r="M7" s="201"/>
      <c r="N7" s="201"/>
      <c r="O7" s="201"/>
      <c r="P7" s="20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33.75" customHeight="1" x14ac:dyDescent="0.2">
      <c r="A8" s="130" t="s">
        <v>7</v>
      </c>
      <c r="B8" s="130" t="s">
        <v>8</v>
      </c>
      <c r="C8" s="126" t="s">
        <v>9</v>
      </c>
      <c r="D8" s="129" t="s">
        <v>10</v>
      </c>
      <c r="E8" s="126" t="s">
        <v>11</v>
      </c>
      <c r="F8" s="126" t="s">
        <v>12</v>
      </c>
      <c r="G8" s="126" t="s">
        <v>13</v>
      </c>
      <c r="H8" s="126" t="s">
        <v>14</v>
      </c>
      <c r="I8" s="126" t="s">
        <v>15</v>
      </c>
      <c r="K8" s="162" t="s">
        <v>16</v>
      </c>
      <c r="L8" s="162" t="s">
        <v>17</v>
      </c>
      <c r="M8" s="162" t="s">
        <v>18</v>
      </c>
      <c r="N8" s="162" t="s">
        <v>19</v>
      </c>
      <c r="O8" s="162" t="s">
        <v>20</v>
      </c>
      <c r="P8" s="162" t="s">
        <v>21</v>
      </c>
      <c r="Q8" s="2"/>
      <c r="R8" s="382" t="s">
        <v>150</v>
      </c>
      <c r="S8" s="383"/>
      <c r="T8" s="383"/>
      <c r="U8" s="384"/>
      <c r="V8" s="384"/>
      <c r="W8" s="385"/>
      <c r="X8" s="384"/>
      <c r="Y8" s="38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1.25" x14ac:dyDescent="0.2">
      <c r="A9" s="166"/>
      <c r="B9" s="2" t="str">
        <f>R15</f>
        <v>Personnel Name</v>
      </c>
      <c r="C9" s="112">
        <f>X15</f>
        <v>0</v>
      </c>
      <c r="D9" s="18">
        <v>12</v>
      </c>
      <c r="E9" s="418">
        <v>0</v>
      </c>
      <c r="F9" s="223">
        <v>0</v>
      </c>
      <c r="G9" s="223">
        <v>0</v>
      </c>
      <c r="H9" s="223">
        <v>0</v>
      </c>
      <c r="I9" s="212">
        <v>0</v>
      </c>
      <c r="K9" s="103">
        <f>IF(E9="",0,C9/D9)*E9</f>
        <v>0</v>
      </c>
      <c r="L9" s="103">
        <f>IF(F9="",0,(($C9*(1+$C$5))/$D9*F9))</f>
        <v>0</v>
      </c>
      <c r="M9" s="103">
        <f>IF(G9="",0,(($C9*(1+$C$5))*(1+$C$5))/$D9*G9)</f>
        <v>0</v>
      </c>
      <c r="N9" s="103">
        <f>IF(H9="",0,(($C9*(1+$C$5))*(1+$C$5))*(1+$C$5))/$D9*H9</f>
        <v>0</v>
      </c>
      <c r="O9" s="103">
        <f>IF(I9="",0,((($C9*(1+$C$5))*(1+$C$5))*(1+$C$5)*(1+$C$5))/$D9*I9)</f>
        <v>0</v>
      </c>
      <c r="P9" s="104">
        <f t="shared" ref="P9:P20" si="0">SUM(K9:O9)</f>
        <v>0</v>
      </c>
      <c r="Q9" s="211"/>
      <c r="R9" s="274" t="s">
        <v>232</v>
      </c>
      <c r="S9" s="2"/>
      <c r="T9" s="2"/>
      <c r="U9" s="2"/>
      <c r="V9" s="2"/>
      <c r="W9" s="38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1.25" x14ac:dyDescent="0.2">
      <c r="A10" s="166"/>
      <c r="B10" s="2" t="str">
        <f>R16</f>
        <v>Personnel Name</v>
      </c>
      <c r="C10" s="112">
        <f>X16</f>
        <v>0</v>
      </c>
      <c r="D10" s="209">
        <v>12</v>
      </c>
      <c r="E10" s="200">
        <v>0</v>
      </c>
      <c r="F10" s="223">
        <v>0</v>
      </c>
      <c r="G10" s="223">
        <v>0</v>
      </c>
      <c r="H10" s="223"/>
      <c r="I10" s="212"/>
      <c r="K10" s="103">
        <f>IF(E10="",0,C10/D10)*E10</f>
        <v>0</v>
      </c>
      <c r="L10" s="103">
        <f>IF(F10="",0,(($C10*(1+$C$5))/$D10*F10))</f>
        <v>0</v>
      </c>
      <c r="M10" s="417">
        <f>IF(G10="",0,(($C10*(1+$C$5))*(1+$C$5))/$D10*G10)</f>
        <v>0</v>
      </c>
      <c r="N10" s="417">
        <f>IF(H10="",0,(($C10*(1+$C$5))*(1+$C$5))*(1+$C$5))/$D10*H10</f>
        <v>0</v>
      </c>
      <c r="O10" s="417">
        <f>IF(I10="",0,((($C10*(1+$C$5))*(1+$C$5))*(1+$C$5)*(1+$C$5))/$D10*I10)</f>
        <v>0</v>
      </c>
      <c r="P10" s="104">
        <f t="shared" ref="P10:P18" si="1">SUM(K10:O10)</f>
        <v>0</v>
      </c>
      <c r="Q10" s="211"/>
      <c r="R10" s="387" t="s">
        <v>245</v>
      </c>
      <c r="S10" s="388"/>
      <c r="T10" s="388"/>
      <c r="U10" s="388"/>
      <c r="V10" s="388"/>
      <c r="W10" s="38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1.25" x14ac:dyDescent="0.2">
      <c r="A11" s="166"/>
      <c r="B11" s="7" t="str">
        <f>R17</f>
        <v>Personnel Name</v>
      </c>
      <c r="C11" s="112"/>
      <c r="D11" s="18">
        <v>12</v>
      </c>
      <c r="E11" s="223"/>
      <c r="F11" s="223"/>
      <c r="G11" s="223"/>
      <c r="H11" s="200"/>
      <c r="I11" s="102"/>
      <c r="K11" s="103">
        <f t="shared" ref="K11:K18" si="2">IF(E11="",0,C11/D11)*E11</f>
        <v>0</v>
      </c>
      <c r="L11" s="417">
        <f t="shared" ref="L11:L18" si="3">IF(F11="",0,(($C11*(1+$C$5))/$D11*F11))</f>
        <v>0</v>
      </c>
      <c r="M11" s="417">
        <f t="shared" ref="M11:M18" si="4">IF(G11="",0,(($C11*(1+$C$5))*(1+$C$5))/$D11*G11)</f>
        <v>0</v>
      </c>
      <c r="N11" s="417">
        <f t="shared" ref="N11:N18" si="5">IF(H11="",0,(($C11*(1+$C$5))*(1+$C$5))*(1+$C$5))/$D11*H11</f>
        <v>0</v>
      </c>
      <c r="O11" s="417">
        <f t="shared" ref="O11:O18" si="6">IF(I11="",0,((($C11*(1+$C$5))*(1+$C$5))*(1+$C$5)*(1+$C$5))/$D11*I11)</f>
        <v>0</v>
      </c>
      <c r="P11" s="104">
        <f t="shared" si="1"/>
        <v>0</v>
      </c>
      <c r="Q11" s="210"/>
      <c r="R11" s="389" t="s">
        <v>233</v>
      </c>
      <c r="S11" s="390"/>
      <c r="T11" s="391"/>
      <c r="U11" s="391"/>
      <c r="V11" s="391"/>
      <c r="W11" s="38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1.25" x14ac:dyDescent="0.2">
      <c r="A12" s="166"/>
      <c r="B12" s="7" t="str">
        <f>R18</f>
        <v>Personnel Name</v>
      </c>
      <c r="C12" s="112"/>
      <c r="D12" s="18">
        <v>12</v>
      </c>
      <c r="E12" s="223"/>
      <c r="F12" s="224"/>
      <c r="G12" s="224"/>
      <c r="H12" s="102"/>
      <c r="I12" s="102"/>
      <c r="K12" s="103">
        <f t="shared" si="2"/>
        <v>0</v>
      </c>
      <c r="L12" s="417">
        <f t="shared" si="3"/>
        <v>0</v>
      </c>
      <c r="M12" s="417">
        <f t="shared" si="4"/>
        <v>0</v>
      </c>
      <c r="N12" s="417">
        <f t="shared" si="5"/>
        <v>0</v>
      </c>
      <c r="O12" s="417">
        <f t="shared" si="6"/>
        <v>0</v>
      </c>
      <c r="P12" s="104">
        <f t="shared" si="1"/>
        <v>0</v>
      </c>
      <c r="Q12" s="2"/>
      <c r="R12" s="274"/>
      <c r="S12" s="2"/>
      <c r="T12" s="2"/>
      <c r="U12" s="2"/>
      <c r="V12" s="2"/>
      <c r="W12" s="386"/>
      <c r="X12" s="2"/>
      <c r="Y12" s="2"/>
      <c r="Z12" s="2"/>
      <c r="AA12" s="2"/>
      <c r="AB12" s="39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1.25" x14ac:dyDescent="0.2">
      <c r="A13" s="166"/>
      <c r="B13" s="2"/>
      <c r="C13" s="112"/>
      <c r="D13" s="18">
        <v>12</v>
      </c>
      <c r="E13" s="212"/>
      <c r="F13" s="212"/>
      <c r="G13" s="212"/>
      <c r="H13" s="102"/>
      <c r="I13" s="102"/>
      <c r="K13" s="103">
        <f t="shared" si="2"/>
        <v>0</v>
      </c>
      <c r="L13" s="417">
        <f t="shared" si="3"/>
        <v>0</v>
      </c>
      <c r="M13" s="417">
        <f t="shared" si="4"/>
        <v>0</v>
      </c>
      <c r="N13" s="417">
        <f t="shared" si="5"/>
        <v>0</v>
      </c>
      <c r="O13" s="417">
        <f t="shared" si="6"/>
        <v>0</v>
      </c>
      <c r="P13" s="104">
        <f t="shared" si="1"/>
        <v>0</v>
      </c>
      <c r="Q13" s="2"/>
      <c r="R13" s="404"/>
      <c r="S13" s="405" t="s">
        <v>234</v>
      </c>
      <c r="T13" s="405"/>
      <c r="U13" s="405" t="s">
        <v>235</v>
      </c>
      <c r="V13" s="406" t="s">
        <v>236</v>
      </c>
      <c r="W13" s="406"/>
      <c r="X13" s="406"/>
      <c r="Y13" s="407" t="s">
        <v>237</v>
      </c>
      <c r="Z13" s="407"/>
      <c r="AA13" s="407"/>
      <c r="AB13" s="408"/>
      <c r="AC13" s="409"/>
      <c r="AD13" s="409"/>
      <c r="AE13" s="40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1.25" x14ac:dyDescent="0.2">
      <c r="A14" s="166"/>
      <c r="B14" s="2"/>
      <c r="C14" s="112"/>
      <c r="D14" s="18">
        <v>12</v>
      </c>
      <c r="E14" s="212"/>
      <c r="F14" s="212"/>
      <c r="G14" s="212"/>
      <c r="H14" s="102"/>
      <c r="I14" s="102"/>
      <c r="K14" s="103">
        <f t="shared" si="2"/>
        <v>0</v>
      </c>
      <c r="L14" s="417">
        <f t="shared" si="3"/>
        <v>0</v>
      </c>
      <c r="M14" s="417">
        <f t="shared" si="4"/>
        <v>0</v>
      </c>
      <c r="N14" s="417">
        <f t="shared" si="5"/>
        <v>0</v>
      </c>
      <c r="O14" s="417">
        <f t="shared" si="6"/>
        <v>0</v>
      </c>
      <c r="P14" s="104">
        <f t="shared" si="1"/>
        <v>0</v>
      </c>
      <c r="Q14" s="2"/>
      <c r="R14" s="405" t="s">
        <v>244</v>
      </c>
      <c r="S14" s="410" t="s">
        <v>61</v>
      </c>
      <c r="T14" s="410" t="s">
        <v>238</v>
      </c>
      <c r="U14" s="410"/>
      <c r="V14" s="411" t="s">
        <v>239</v>
      </c>
      <c r="W14" s="411" t="s">
        <v>238</v>
      </c>
      <c r="X14" s="412" t="s">
        <v>131</v>
      </c>
      <c r="Y14" s="413" t="s">
        <v>239</v>
      </c>
      <c r="Z14" s="413" t="s">
        <v>238</v>
      </c>
      <c r="AA14" s="414" t="s">
        <v>131</v>
      </c>
      <c r="AB14" s="415" t="s">
        <v>240</v>
      </c>
      <c r="AC14" s="416" t="s">
        <v>241</v>
      </c>
      <c r="AD14" s="416" t="s">
        <v>242</v>
      </c>
      <c r="AE14" s="416" t="s">
        <v>243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1.25" x14ac:dyDescent="0.2">
      <c r="A15" s="166"/>
      <c r="B15" s="2"/>
      <c r="C15" s="112"/>
      <c r="D15" s="18">
        <v>12</v>
      </c>
      <c r="E15" s="212"/>
      <c r="F15" s="212"/>
      <c r="G15" s="212"/>
      <c r="H15" s="102"/>
      <c r="I15" s="102"/>
      <c r="K15" s="103">
        <f t="shared" si="2"/>
        <v>0</v>
      </c>
      <c r="L15" s="417">
        <f t="shared" si="3"/>
        <v>0</v>
      </c>
      <c r="M15" s="417">
        <f t="shared" si="4"/>
        <v>0</v>
      </c>
      <c r="N15" s="417">
        <f t="shared" si="5"/>
        <v>0</v>
      </c>
      <c r="O15" s="417">
        <f t="shared" si="6"/>
        <v>0</v>
      </c>
      <c r="P15" s="104">
        <f t="shared" si="1"/>
        <v>0</v>
      </c>
      <c r="Q15" s="2"/>
      <c r="R15" s="1" t="s">
        <v>246</v>
      </c>
      <c r="S15" s="395">
        <v>0</v>
      </c>
      <c r="T15" s="395">
        <v>0</v>
      </c>
      <c r="U15" s="396">
        <v>0.33800000000000002</v>
      </c>
      <c r="V15" s="397">
        <f>S15*1.03</f>
        <v>0</v>
      </c>
      <c r="W15" s="397">
        <f>T15</f>
        <v>0</v>
      </c>
      <c r="X15" s="397">
        <f>V15+W15</f>
        <v>0</v>
      </c>
      <c r="Y15" s="398">
        <f>V15*1.03</f>
        <v>0</v>
      </c>
      <c r="Z15" s="398">
        <f>T15</f>
        <v>0</v>
      </c>
      <c r="AA15" s="398">
        <f>Y15+Z15</f>
        <v>0</v>
      </c>
      <c r="AB15" s="393">
        <v>0</v>
      </c>
      <c r="AC15" s="394"/>
      <c r="AD15" s="394"/>
      <c r="AE15" s="39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1.25" x14ac:dyDescent="0.2">
      <c r="A16" s="166"/>
      <c r="B16" s="2"/>
      <c r="C16" s="112"/>
      <c r="D16" s="18">
        <v>12</v>
      </c>
      <c r="E16" s="212"/>
      <c r="F16" s="212"/>
      <c r="G16" s="212"/>
      <c r="H16" s="102"/>
      <c r="I16" s="102"/>
      <c r="K16" s="103">
        <f t="shared" si="2"/>
        <v>0</v>
      </c>
      <c r="L16" s="417">
        <f t="shared" si="3"/>
        <v>0</v>
      </c>
      <c r="M16" s="417">
        <f t="shared" si="4"/>
        <v>0</v>
      </c>
      <c r="N16" s="417">
        <f t="shared" si="5"/>
        <v>0</v>
      </c>
      <c r="O16" s="417">
        <f t="shared" si="6"/>
        <v>0</v>
      </c>
      <c r="P16" s="104">
        <f t="shared" si="1"/>
        <v>0</v>
      </c>
      <c r="Q16" s="27"/>
      <c r="R16" s="1" t="s">
        <v>246</v>
      </c>
      <c r="S16" s="399">
        <v>0</v>
      </c>
      <c r="T16" s="399">
        <v>0</v>
      </c>
      <c r="U16" s="396">
        <v>0.33800000000000002</v>
      </c>
      <c r="V16" s="397">
        <f>S16*1.03</f>
        <v>0</v>
      </c>
      <c r="W16" s="397">
        <f>T16</f>
        <v>0</v>
      </c>
      <c r="X16" s="397">
        <f t="shared" ref="X16:X18" si="7">V16+W16</f>
        <v>0</v>
      </c>
      <c r="Y16" s="398">
        <f t="shared" ref="Y16:Y18" si="8">V16*1.03</f>
        <v>0</v>
      </c>
      <c r="Z16" s="400">
        <f>T16</f>
        <v>0</v>
      </c>
      <c r="AA16" s="398">
        <f t="shared" ref="AA16:AA17" si="9">Y16+Z16</f>
        <v>0</v>
      </c>
      <c r="AB16" s="401"/>
      <c r="AC16" s="402"/>
      <c r="AD16" s="401"/>
      <c r="AE16" s="40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1.25" x14ac:dyDescent="0.2">
      <c r="A17" s="166"/>
      <c r="B17" s="2"/>
      <c r="C17" s="112"/>
      <c r="D17" s="18">
        <v>12</v>
      </c>
      <c r="E17" s="102"/>
      <c r="F17" s="102"/>
      <c r="G17" s="102"/>
      <c r="H17" s="102"/>
      <c r="I17" s="102"/>
      <c r="K17" s="103">
        <f t="shared" si="2"/>
        <v>0</v>
      </c>
      <c r="L17" s="417">
        <f t="shared" si="3"/>
        <v>0</v>
      </c>
      <c r="M17" s="417">
        <f t="shared" si="4"/>
        <v>0</v>
      </c>
      <c r="N17" s="417">
        <f t="shared" si="5"/>
        <v>0</v>
      </c>
      <c r="O17" s="417">
        <f t="shared" si="6"/>
        <v>0</v>
      </c>
      <c r="P17" s="104">
        <f t="shared" si="1"/>
        <v>0</v>
      </c>
      <c r="Q17" s="27"/>
      <c r="R17" s="1" t="s">
        <v>246</v>
      </c>
      <c r="S17" s="399">
        <v>0</v>
      </c>
      <c r="T17" s="399">
        <v>0</v>
      </c>
      <c r="U17" s="396">
        <v>0.33800000000000002</v>
      </c>
      <c r="V17" s="397">
        <f>S17*1.03</f>
        <v>0</v>
      </c>
      <c r="W17" s="397">
        <f>T17</f>
        <v>0</v>
      </c>
      <c r="X17" s="397">
        <f t="shared" si="7"/>
        <v>0</v>
      </c>
      <c r="Y17" s="398">
        <f t="shared" si="8"/>
        <v>0</v>
      </c>
      <c r="Z17" s="400">
        <f>T17</f>
        <v>0</v>
      </c>
      <c r="AA17" s="398">
        <f t="shared" si="9"/>
        <v>0</v>
      </c>
      <c r="AB17" s="393"/>
      <c r="AC17" s="394"/>
      <c r="AD17" s="394"/>
      <c r="AE17" s="394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1.25" x14ac:dyDescent="0.2">
      <c r="A18" s="166"/>
      <c r="B18" s="2"/>
      <c r="C18" s="112"/>
      <c r="D18" s="18">
        <v>12</v>
      </c>
      <c r="E18" s="102"/>
      <c r="F18" s="102"/>
      <c r="G18" s="102"/>
      <c r="H18" s="102"/>
      <c r="I18" s="102"/>
      <c r="K18" s="103">
        <f t="shared" si="2"/>
        <v>0</v>
      </c>
      <c r="L18" s="417">
        <f t="shared" si="3"/>
        <v>0</v>
      </c>
      <c r="M18" s="417">
        <f t="shared" si="4"/>
        <v>0</v>
      </c>
      <c r="N18" s="417">
        <f t="shared" si="5"/>
        <v>0</v>
      </c>
      <c r="O18" s="417">
        <f t="shared" si="6"/>
        <v>0</v>
      </c>
      <c r="P18" s="104">
        <f t="shared" si="1"/>
        <v>0</v>
      </c>
      <c r="Q18" s="27"/>
      <c r="R18" s="1" t="s">
        <v>246</v>
      </c>
      <c r="S18" s="399">
        <v>0</v>
      </c>
      <c r="T18" s="399">
        <v>0</v>
      </c>
      <c r="U18" s="396">
        <v>0.33800000000000002</v>
      </c>
      <c r="V18" s="397">
        <f>S18*1.03</f>
        <v>0</v>
      </c>
      <c r="W18" s="397">
        <f>T18</f>
        <v>0</v>
      </c>
      <c r="X18" s="397">
        <f t="shared" si="7"/>
        <v>0</v>
      </c>
      <c r="Y18" s="398">
        <f t="shared" si="8"/>
        <v>0</v>
      </c>
      <c r="Z18" s="400">
        <f>T18</f>
        <v>0</v>
      </c>
      <c r="AA18" s="398">
        <f t="shared" ref="AA18" si="10">Y18+Z18</f>
        <v>0</v>
      </c>
      <c r="AB18" s="403"/>
      <c r="AC18" s="394"/>
      <c r="AD18" s="403"/>
      <c r="AE18" s="394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33.75" customHeight="1" x14ac:dyDescent="0.2">
      <c r="A19" s="130" t="s">
        <v>22</v>
      </c>
      <c r="B19" s="130" t="s">
        <v>23</v>
      </c>
      <c r="C19" s="126" t="s">
        <v>24</v>
      </c>
      <c r="D19" s="129" t="s">
        <v>25</v>
      </c>
      <c r="E19" s="126" t="s">
        <v>11</v>
      </c>
      <c r="F19" s="126" t="s">
        <v>12</v>
      </c>
      <c r="G19" s="126" t="s">
        <v>13</v>
      </c>
      <c r="H19" s="126" t="s">
        <v>14</v>
      </c>
      <c r="I19" s="126" t="s">
        <v>15</v>
      </c>
      <c r="K19" s="156"/>
      <c r="L19" s="156"/>
      <c r="M19" s="156"/>
      <c r="N19" s="156"/>
      <c r="O19" s="156"/>
      <c r="P19" s="156"/>
      <c r="Q19" s="27"/>
      <c r="R19" s="207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1.25" x14ac:dyDescent="0.2">
      <c r="A20" s="7"/>
      <c r="B20" s="2" t="s">
        <v>26</v>
      </c>
      <c r="C20" s="113"/>
      <c r="D20" s="21"/>
      <c r="E20" s="225"/>
      <c r="F20" s="225"/>
      <c r="G20" s="225"/>
      <c r="H20" s="225"/>
      <c r="I20" s="225"/>
      <c r="K20" s="103">
        <f>IF(E20="",0,(C20*E20)*D20)</f>
        <v>0</v>
      </c>
      <c r="L20" s="104">
        <f>IF(F20="",0,(($C20*(1+$C$5))*F20*D20))</f>
        <v>0</v>
      </c>
      <c r="M20" s="104">
        <f>IF(G20="",0,((($C20*(1+$C$5))*(1+$C$5))*G20*D20))</f>
        <v>0</v>
      </c>
      <c r="N20" s="104">
        <f>IF(H20="",0,((($C20*(1+$C$5))*(1+$C$5)*(1+$C$5))*H20*D20))</f>
        <v>0</v>
      </c>
      <c r="O20" s="104">
        <f>IF(I20="",0,((($C20*(1+$C$5))*(1+$C$5)*(1+$C$5)*(1+$C$5))*I20*D20))</f>
        <v>0</v>
      </c>
      <c r="P20" s="104">
        <f t="shared" si="0"/>
        <v>0</v>
      </c>
      <c r="Q20" s="27"/>
      <c r="R20" s="419" t="s">
        <v>249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1.25" x14ac:dyDescent="0.2">
      <c r="A21" s="7"/>
      <c r="B21" s="2" t="s">
        <v>27</v>
      </c>
      <c r="C21" s="113">
        <v>37440</v>
      </c>
      <c r="D21" s="21">
        <v>0</v>
      </c>
      <c r="E21" s="225">
        <v>0</v>
      </c>
      <c r="F21" s="225">
        <v>0</v>
      </c>
      <c r="G21" s="225">
        <v>0</v>
      </c>
      <c r="H21" s="225"/>
      <c r="I21" s="225"/>
      <c r="K21" s="103">
        <f t="shared" ref="K21:K26" si="11">IF(E21="",0,(C21*E21)*D21)</f>
        <v>0</v>
      </c>
      <c r="L21" s="104">
        <f t="shared" ref="L21:L24" si="12">IF(F21="",0,(($C21*(1+$C$5))*F21*D21))</f>
        <v>0</v>
      </c>
      <c r="M21" s="104">
        <f t="shared" ref="M21:M24" si="13">IF(G21="",0,((($C21*(1+$C$5))*(1+$C$5))*G21*D21))</f>
        <v>0</v>
      </c>
      <c r="N21" s="104">
        <f t="shared" ref="N21:N24" si="14">IF(H21="",0,((($C21*(1+$C$5))*(1+$C$5)*(1+$C$5))*H21*D21))</f>
        <v>0</v>
      </c>
      <c r="O21" s="104">
        <f t="shared" ref="O21:O24" si="15">IF(I21="",0,((($C21*(1+$C$5))*(1+$C$5)*(1+$C$5)*(1+$C$5))*I21*D21))</f>
        <v>0</v>
      </c>
      <c r="P21" s="104">
        <f t="shared" ref="P21:P24" si="16">SUM(K21:O21)</f>
        <v>0</v>
      </c>
      <c r="Q21" s="27"/>
      <c r="R21" s="291" t="s">
        <v>250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1.25" x14ac:dyDescent="0.2">
      <c r="A22" s="7"/>
      <c r="B22" s="2" t="s">
        <v>27</v>
      </c>
      <c r="C22" s="114">
        <v>37440</v>
      </c>
      <c r="D22" s="21">
        <v>0</v>
      </c>
      <c r="E22" s="225">
        <v>0</v>
      </c>
      <c r="F22" s="225">
        <v>0</v>
      </c>
      <c r="G22" s="225">
        <v>0</v>
      </c>
      <c r="H22" s="225"/>
      <c r="I22" s="225"/>
      <c r="K22" s="103">
        <f t="shared" si="11"/>
        <v>0</v>
      </c>
      <c r="L22" s="104">
        <f t="shared" si="12"/>
        <v>0</v>
      </c>
      <c r="M22" s="104">
        <f t="shared" si="13"/>
        <v>0</v>
      </c>
      <c r="N22" s="104">
        <f t="shared" si="14"/>
        <v>0</v>
      </c>
      <c r="O22" s="104">
        <f t="shared" si="15"/>
        <v>0</v>
      </c>
      <c r="P22" s="104">
        <f t="shared" si="16"/>
        <v>0</v>
      </c>
      <c r="Q22" s="27"/>
      <c r="R22" s="292" t="s">
        <v>251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1.25" x14ac:dyDescent="0.2">
      <c r="A23" s="7"/>
      <c r="B23" s="2" t="s">
        <v>164</v>
      </c>
      <c r="C23" s="114">
        <v>30000</v>
      </c>
      <c r="D23" s="21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K23" s="103">
        <f t="shared" si="11"/>
        <v>0</v>
      </c>
      <c r="L23" s="104">
        <f t="shared" si="12"/>
        <v>0</v>
      </c>
      <c r="M23" s="104">
        <f t="shared" si="13"/>
        <v>0</v>
      </c>
      <c r="N23" s="104">
        <f t="shared" si="14"/>
        <v>0</v>
      </c>
      <c r="O23" s="104">
        <f t="shared" si="15"/>
        <v>0</v>
      </c>
      <c r="P23" s="104">
        <f t="shared" si="16"/>
        <v>0</v>
      </c>
      <c r="Q23" s="27"/>
      <c r="R23" s="2" t="s">
        <v>157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1.25" x14ac:dyDescent="0.2">
      <c r="A24" s="7"/>
      <c r="B24" s="2" t="s">
        <v>28</v>
      </c>
      <c r="C24" s="114">
        <v>30000</v>
      </c>
      <c r="D24" s="21"/>
      <c r="E24" s="225"/>
      <c r="F24" s="225"/>
      <c r="G24" s="225"/>
      <c r="H24" s="225"/>
      <c r="I24" s="225"/>
      <c r="K24" s="103">
        <f t="shared" si="11"/>
        <v>0</v>
      </c>
      <c r="L24" s="104">
        <f t="shared" si="12"/>
        <v>0</v>
      </c>
      <c r="M24" s="104">
        <f t="shared" si="13"/>
        <v>0</v>
      </c>
      <c r="N24" s="104">
        <f t="shared" si="14"/>
        <v>0</v>
      </c>
      <c r="O24" s="104">
        <f t="shared" si="15"/>
        <v>0</v>
      </c>
      <c r="P24" s="104">
        <f t="shared" si="16"/>
        <v>0</v>
      </c>
      <c r="Q24" s="27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1.25" x14ac:dyDescent="0.2">
      <c r="A25" s="7"/>
      <c r="B25" s="2" t="s">
        <v>28</v>
      </c>
      <c r="C25" s="114">
        <v>30000</v>
      </c>
      <c r="D25" s="21"/>
      <c r="E25" s="225"/>
      <c r="F25" s="225"/>
      <c r="G25" s="225"/>
      <c r="H25" s="225"/>
      <c r="I25" s="225"/>
      <c r="K25" s="103">
        <f t="shared" si="11"/>
        <v>0</v>
      </c>
      <c r="L25" s="103">
        <f t="shared" ref="L25:L28" si="17">IF(F25="",0,(($C25*(1+$C$5)*F25)))*D25</f>
        <v>0</v>
      </c>
      <c r="M25" s="103">
        <f t="shared" ref="M25:M28" si="18">IF(G25="",0,(($C25*(1+$C$5)*(1+$C$5)*G25)))*D25</f>
        <v>0</v>
      </c>
      <c r="N25" s="103">
        <f t="shared" ref="N25:N28" si="19">IF(H25="",0,(($C25*(1+$C$5)*(1+$C$5)*(1+$C$5)*H25)))*D25</f>
        <v>0</v>
      </c>
      <c r="O25" s="103">
        <f t="shared" ref="O25:O28" si="20">IF(I25="",0,(($C25*(1+$C$5)*(1+$C$5)*(1+$C$5)*(1+$C$5)*I25)))*D25</f>
        <v>0</v>
      </c>
      <c r="P25" s="104">
        <f>SUM(K25:O25)</f>
        <v>0</v>
      </c>
      <c r="Q25" s="27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1.25" hidden="1" x14ac:dyDescent="0.2">
      <c r="A26" s="7"/>
      <c r="B26" s="2" t="s">
        <v>29</v>
      </c>
      <c r="C26" s="23">
        <v>0</v>
      </c>
      <c r="D26" s="21"/>
      <c r="E26" s="293"/>
      <c r="F26" s="225"/>
      <c r="G26" s="225"/>
      <c r="H26" s="225"/>
      <c r="I26" s="225"/>
      <c r="K26" s="103">
        <f t="shared" si="11"/>
        <v>0</v>
      </c>
      <c r="L26" s="103">
        <f t="shared" si="17"/>
        <v>0</v>
      </c>
      <c r="M26" s="103">
        <f t="shared" si="18"/>
        <v>0</v>
      </c>
      <c r="N26" s="103">
        <f t="shared" si="19"/>
        <v>0</v>
      </c>
      <c r="O26" s="103">
        <f t="shared" si="20"/>
        <v>0</v>
      </c>
      <c r="P26" s="104">
        <f t="shared" ref="P26:P74" si="21">SUM(K26:O26)</f>
        <v>0</v>
      </c>
      <c r="Q26" s="27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1.25" hidden="1" x14ac:dyDescent="0.2">
      <c r="A27" s="7"/>
      <c r="B27" s="2" t="s">
        <v>30</v>
      </c>
      <c r="C27" s="113"/>
      <c r="D27" s="21"/>
      <c r="E27" s="225"/>
      <c r="F27" s="225"/>
      <c r="G27" s="225"/>
      <c r="H27" s="225"/>
      <c r="I27" s="225"/>
      <c r="K27" s="103">
        <f t="shared" ref="K27:K28" si="22">IF(E27="",0,($C27*E27))*D27</f>
        <v>0</v>
      </c>
      <c r="L27" s="104">
        <f t="shared" si="17"/>
        <v>0</v>
      </c>
      <c r="M27" s="104">
        <f t="shared" si="18"/>
        <v>0</v>
      </c>
      <c r="N27" s="104">
        <f t="shared" si="19"/>
        <v>0</v>
      </c>
      <c r="O27" s="104">
        <f t="shared" si="20"/>
        <v>0</v>
      </c>
      <c r="P27" s="104">
        <f t="shared" si="21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1.25" hidden="1" x14ac:dyDescent="0.2">
      <c r="A28" s="7"/>
      <c r="B28" s="2" t="s">
        <v>31</v>
      </c>
      <c r="C28" s="213"/>
      <c r="D28" s="21"/>
      <c r="E28" s="225"/>
      <c r="F28" s="225"/>
      <c r="G28" s="225"/>
      <c r="H28" s="225"/>
      <c r="I28" s="225"/>
      <c r="K28" s="105">
        <f t="shared" si="22"/>
        <v>0</v>
      </c>
      <c r="L28" s="106">
        <f t="shared" si="17"/>
        <v>0</v>
      </c>
      <c r="M28" s="106">
        <f t="shared" si="18"/>
        <v>0</v>
      </c>
      <c r="N28" s="106">
        <f t="shared" si="19"/>
        <v>0</v>
      </c>
      <c r="O28" s="106">
        <f t="shared" si="20"/>
        <v>0</v>
      </c>
      <c r="P28" s="106">
        <f t="shared" si="21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1.25" x14ac:dyDescent="0.2">
      <c r="A29" s="1" t="s">
        <v>32</v>
      </c>
      <c r="B29" s="22" t="s">
        <v>33</v>
      </c>
      <c r="C29" s="163"/>
      <c r="D29" s="163"/>
      <c r="E29" s="290"/>
      <c r="F29" s="290"/>
      <c r="G29" s="290"/>
      <c r="H29" s="290"/>
      <c r="I29" s="290"/>
      <c r="K29" s="103">
        <f>SUM(K9:K18, K20:K28)</f>
        <v>0</v>
      </c>
      <c r="L29" s="103">
        <f>SUM(L9:L18, L20:L28)</f>
        <v>0</v>
      </c>
      <c r="M29" s="103">
        <f>SUM(M9:M18, M20:M28)</f>
        <v>0</v>
      </c>
      <c r="N29" s="103">
        <f>SUM(N9:N18, N20:N28)</f>
        <v>0</v>
      </c>
      <c r="O29" s="103">
        <f>SUM(O9:O18, O20:O28)</f>
        <v>0</v>
      </c>
      <c r="P29" s="104">
        <f t="shared" si="21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9.75" customHeight="1" x14ac:dyDescent="0.2">
      <c r="A30" s="7"/>
      <c r="C30" s="163"/>
      <c r="D30" s="163"/>
      <c r="E30" s="165"/>
      <c r="F30" s="163"/>
      <c r="G30" s="163"/>
      <c r="H30" s="163"/>
      <c r="I30" s="163"/>
      <c r="K30" s="164"/>
      <c r="L30" s="22"/>
      <c r="M30" s="22"/>
      <c r="N30" s="22"/>
      <c r="O30" s="22"/>
      <c r="P30" s="15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1.25" x14ac:dyDescent="0.2">
      <c r="A31" s="4" t="s">
        <v>34</v>
      </c>
      <c r="B31" s="4" t="s">
        <v>35</v>
      </c>
      <c r="C31" s="163"/>
      <c r="D31" s="163"/>
      <c r="E31" s="127" t="s">
        <v>16</v>
      </c>
      <c r="F31" s="128" t="s">
        <v>17</v>
      </c>
      <c r="G31" s="128" t="s">
        <v>18</v>
      </c>
      <c r="H31" s="128" t="s">
        <v>19</v>
      </c>
      <c r="I31" s="128" t="s">
        <v>20</v>
      </c>
      <c r="J31" s="4"/>
      <c r="K31" s="164"/>
      <c r="L31" s="22"/>
      <c r="M31" s="22"/>
      <c r="N31" s="22"/>
      <c r="O31" s="22"/>
      <c r="P31" s="15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1.25" x14ac:dyDescent="0.2">
      <c r="A32" s="7"/>
      <c r="B32" s="1" t="str">
        <f t="shared" ref="B32:B40" si="23">B9</f>
        <v>Personnel Name</v>
      </c>
      <c r="C32" s="167"/>
      <c r="D32" s="167"/>
      <c r="E32" s="115">
        <v>0.33800000000000002</v>
      </c>
      <c r="F32" s="115">
        <v>0.33800000000000002</v>
      </c>
      <c r="G32" s="115"/>
      <c r="H32" s="115"/>
      <c r="I32" s="115"/>
      <c r="J32" s="117"/>
      <c r="K32" s="103">
        <f t="shared" ref="K32:K40" si="24">IF(E9="",0,(K9*$E32))</f>
        <v>0</v>
      </c>
      <c r="L32" s="103">
        <f t="shared" ref="L32:L40" si="25">IF(F9="",0,(L9*$F32))</f>
        <v>0</v>
      </c>
      <c r="M32" s="103">
        <f t="shared" ref="M32:M40" si="26">IF(G9="",0,(M9*$G32))</f>
        <v>0</v>
      </c>
      <c r="N32" s="103">
        <f t="shared" ref="N32:N40" si="27">IF(H9="",0,(N9*$H32))</f>
        <v>0</v>
      </c>
      <c r="O32" s="103">
        <f t="shared" ref="O32:O40" si="28">IF(I9="",0,(O9*$I32))</f>
        <v>0</v>
      </c>
      <c r="P32" s="104">
        <f t="shared" si="21"/>
        <v>0</v>
      </c>
      <c r="Q32" s="2"/>
      <c r="R32" s="2" t="s">
        <v>147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1.25" x14ac:dyDescent="0.2">
      <c r="A33" s="7"/>
      <c r="B33" s="7" t="str">
        <f>(B10)</f>
        <v>Personnel Name</v>
      </c>
      <c r="C33" s="167"/>
      <c r="D33" s="167"/>
      <c r="E33" s="115">
        <v>0.33800000000000002</v>
      </c>
      <c r="F33" s="115">
        <v>0.33800000000000002</v>
      </c>
      <c r="G33" s="115"/>
      <c r="H33" s="115"/>
      <c r="I33" s="115"/>
      <c r="J33" s="117"/>
      <c r="K33" s="103">
        <f t="shared" si="24"/>
        <v>0</v>
      </c>
      <c r="L33" s="103">
        <f>IF(F10="",0,(L10*$F33))</f>
        <v>0</v>
      </c>
      <c r="M33" s="103">
        <f t="shared" si="26"/>
        <v>0</v>
      </c>
      <c r="N33" s="103">
        <f t="shared" si="27"/>
        <v>0</v>
      </c>
      <c r="O33" s="103">
        <f t="shared" si="28"/>
        <v>0</v>
      </c>
      <c r="P33" s="104">
        <f>SUM(K33:O33)</f>
        <v>0</v>
      </c>
      <c r="Q33" s="2"/>
      <c r="R33" s="2" t="s">
        <v>148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1.25" hidden="1" x14ac:dyDescent="0.2">
      <c r="A34" s="7"/>
      <c r="B34" s="7" t="str">
        <f>(B11)</f>
        <v>Personnel Name</v>
      </c>
      <c r="C34" s="167"/>
      <c r="D34" s="167"/>
      <c r="E34" s="115">
        <v>0.33800000000000002</v>
      </c>
      <c r="F34" s="115">
        <v>0.33800000000000002</v>
      </c>
      <c r="G34" s="115"/>
      <c r="H34" s="115"/>
      <c r="I34" s="115"/>
      <c r="J34" s="117"/>
      <c r="K34" s="103">
        <f t="shared" ref="K34" si="29">IF(E11="",0,(K11*$E34))</f>
        <v>0</v>
      </c>
      <c r="L34" s="103">
        <f>IF(F11="",0,(L11*$F34))</f>
        <v>0</v>
      </c>
      <c r="M34" s="103">
        <f t="shared" ref="M34" si="30">IF(G11="",0,(M11*$G34))</f>
        <v>0</v>
      </c>
      <c r="N34" s="103">
        <f t="shared" ref="N34" si="31">IF(H11="",0,(N11*$H34))</f>
        <v>0</v>
      </c>
      <c r="O34" s="103">
        <f t="shared" ref="O34" si="32">IF(I11="",0,(O11*$I34))</f>
        <v>0</v>
      </c>
      <c r="P34" s="104">
        <f>SUM(K34:O34)</f>
        <v>0</v>
      </c>
      <c r="Q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1.25" hidden="1" x14ac:dyDescent="0.2">
      <c r="A35" s="7"/>
      <c r="B35" s="7" t="str">
        <f>(B12)</f>
        <v>Personnel Name</v>
      </c>
      <c r="C35" s="167"/>
      <c r="D35" s="167"/>
      <c r="E35" s="115">
        <v>0.33800000000000002</v>
      </c>
      <c r="F35" s="115">
        <v>0.33800000000000002</v>
      </c>
      <c r="G35" s="115"/>
      <c r="H35" s="115"/>
      <c r="I35" s="115"/>
      <c r="J35" s="117"/>
      <c r="K35" s="103">
        <f t="shared" si="24"/>
        <v>0</v>
      </c>
      <c r="L35" s="103">
        <f t="shared" si="25"/>
        <v>0</v>
      </c>
      <c r="M35" s="103">
        <f t="shared" si="26"/>
        <v>0</v>
      </c>
      <c r="N35" s="103">
        <f t="shared" si="27"/>
        <v>0</v>
      </c>
      <c r="O35" s="103">
        <f t="shared" si="28"/>
        <v>0</v>
      </c>
      <c r="P35" s="104">
        <f t="shared" ref="P35:P41" si="33">SUM(K35:O35)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1.25" hidden="1" x14ac:dyDescent="0.2">
      <c r="A36" s="7"/>
      <c r="B36" s="1">
        <f t="shared" si="23"/>
        <v>0</v>
      </c>
      <c r="C36" s="167"/>
      <c r="D36" s="167"/>
      <c r="E36" s="115">
        <v>0.33800000000000002</v>
      </c>
      <c r="F36" s="115">
        <v>0.33800000000000002</v>
      </c>
      <c r="G36" s="115"/>
      <c r="H36" s="115"/>
      <c r="I36" s="115"/>
      <c r="J36" s="117"/>
      <c r="K36" s="103">
        <f t="shared" si="24"/>
        <v>0</v>
      </c>
      <c r="L36" s="103">
        <f t="shared" si="25"/>
        <v>0</v>
      </c>
      <c r="M36" s="103">
        <f t="shared" si="26"/>
        <v>0</v>
      </c>
      <c r="N36" s="103">
        <f t="shared" si="27"/>
        <v>0</v>
      </c>
      <c r="O36" s="103">
        <f t="shared" si="28"/>
        <v>0</v>
      </c>
      <c r="P36" s="104">
        <f t="shared" si="33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1.25" hidden="1" x14ac:dyDescent="0.2">
      <c r="A37" s="7"/>
      <c r="B37" s="1">
        <f t="shared" si="23"/>
        <v>0</v>
      </c>
      <c r="C37" s="167"/>
      <c r="D37" s="167"/>
      <c r="E37" s="115">
        <v>0.33800000000000002</v>
      </c>
      <c r="F37" s="115">
        <v>0.33800000000000002</v>
      </c>
      <c r="G37" s="115"/>
      <c r="H37" s="115"/>
      <c r="I37" s="115"/>
      <c r="J37" s="117"/>
      <c r="K37" s="103">
        <f t="shared" si="24"/>
        <v>0</v>
      </c>
      <c r="L37" s="103">
        <f t="shared" si="25"/>
        <v>0</v>
      </c>
      <c r="M37" s="103">
        <f t="shared" si="26"/>
        <v>0</v>
      </c>
      <c r="N37" s="103">
        <f t="shared" si="27"/>
        <v>0</v>
      </c>
      <c r="O37" s="103">
        <f t="shared" si="28"/>
        <v>0</v>
      </c>
      <c r="P37" s="104">
        <f t="shared" si="33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1.25" hidden="1" x14ac:dyDescent="0.2">
      <c r="A38" s="7"/>
      <c r="B38" s="1">
        <f t="shared" si="23"/>
        <v>0</v>
      </c>
      <c r="C38" s="167"/>
      <c r="D38" s="167"/>
      <c r="E38" s="115">
        <v>0.33800000000000002</v>
      </c>
      <c r="F38" s="115">
        <v>0.33800000000000002</v>
      </c>
      <c r="G38" s="115"/>
      <c r="H38" s="115"/>
      <c r="I38" s="115"/>
      <c r="J38" s="117"/>
      <c r="K38" s="103">
        <f t="shared" si="24"/>
        <v>0</v>
      </c>
      <c r="L38" s="103">
        <f t="shared" si="25"/>
        <v>0</v>
      </c>
      <c r="M38" s="103">
        <f t="shared" si="26"/>
        <v>0</v>
      </c>
      <c r="N38" s="103">
        <f t="shared" si="27"/>
        <v>0</v>
      </c>
      <c r="O38" s="103">
        <f t="shared" si="28"/>
        <v>0</v>
      </c>
      <c r="P38" s="104">
        <f t="shared" si="33"/>
        <v>0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1.25" x14ac:dyDescent="0.2">
      <c r="A39" s="7"/>
      <c r="B39" s="1">
        <f t="shared" si="23"/>
        <v>0</v>
      </c>
      <c r="C39" s="167"/>
      <c r="D39" s="167"/>
      <c r="E39" s="115">
        <v>0.33800000000000002</v>
      </c>
      <c r="F39" s="115">
        <v>0.33800000000000002</v>
      </c>
      <c r="G39" s="115"/>
      <c r="H39" s="115"/>
      <c r="I39" s="115"/>
      <c r="J39" s="117"/>
      <c r="K39" s="103">
        <f t="shared" si="24"/>
        <v>0</v>
      </c>
      <c r="L39" s="103">
        <f t="shared" si="25"/>
        <v>0</v>
      </c>
      <c r="M39" s="103">
        <f t="shared" si="26"/>
        <v>0</v>
      </c>
      <c r="N39" s="103">
        <f t="shared" si="27"/>
        <v>0</v>
      </c>
      <c r="O39" s="103">
        <f t="shared" si="28"/>
        <v>0</v>
      </c>
      <c r="P39" s="104">
        <f t="shared" si="33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1.25" x14ac:dyDescent="0.2">
      <c r="A40" s="7"/>
      <c r="B40" s="1">
        <f t="shared" si="23"/>
        <v>0</v>
      </c>
      <c r="C40" s="167"/>
      <c r="D40" s="167"/>
      <c r="E40" s="115">
        <v>0.33800000000000002</v>
      </c>
      <c r="F40" s="115">
        <v>0.33800000000000002</v>
      </c>
      <c r="G40" s="115"/>
      <c r="H40" s="115"/>
      <c r="I40" s="115"/>
      <c r="J40" s="117"/>
      <c r="K40" s="103">
        <f t="shared" si="24"/>
        <v>0</v>
      </c>
      <c r="L40" s="103">
        <f t="shared" si="25"/>
        <v>0</v>
      </c>
      <c r="M40" s="103">
        <f t="shared" si="26"/>
        <v>0</v>
      </c>
      <c r="N40" s="103">
        <f t="shared" si="27"/>
        <v>0</v>
      </c>
      <c r="O40" s="103">
        <f t="shared" si="28"/>
        <v>0</v>
      </c>
      <c r="P40" s="104">
        <f t="shared" si="33"/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1.25" x14ac:dyDescent="0.2">
      <c r="A41" s="7"/>
      <c r="B41" s="1" t="s">
        <v>28</v>
      </c>
      <c r="C41" s="167"/>
      <c r="D41" s="167"/>
      <c r="E41" s="115">
        <v>0.08</v>
      </c>
      <c r="F41" s="115">
        <v>0.08</v>
      </c>
      <c r="G41" s="115"/>
      <c r="H41" s="115"/>
      <c r="I41" s="115"/>
      <c r="J41" s="117"/>
      <c r="K41" s="103">
        <f>IF(E23="",0,(K23*$E41))</f>
        <v>0</v>
      </c>
      <c r="L41" s="103">
        <f t="shared" ref="L41:O41" si="34">IF(F23="",0,(L23*$E41))</f>
        <v>0</v>
      </c>
      <c r="M41" s="103">
        <f t="shared" si="34"/>
        <v>0</v>
      </c>
      <c r="N41" s="103">
        <f t="shared" si="34"/>
        <v>0</v>
      </c>
      <c r="O41" s="103">
        <f t="shared" si="34"/>
        <v>0</v>
      </c>
      <c r="P41" s="104">
        <f t="shared" si="33"/>
        <v>0</v>
      </c>
      <c r="Q41" s="2"/>
      <c r="R41" s="2" t="s">
        <v>149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1.25" x14ac:dyDescent="0.2">
      <c r="A42" s="7"/>
      <c r="B42" s="1" t="str">
        <f>B20</f>
        <v>Post Doc(s)</v>
      </c>
      <c r="C42" s="167"/>
      <c r="D42" s="167"/>
      <c r="E42" s="115">
        <v>0.33800000000000002</v>
      </c>
      <c r="F42" s="115">
        <v>0.33800000000000002</v>
      </c>
      <c r="G42" s="115"/>
      <c r="H42" s="115"/>
      <c r="I42" s="115"/>
      <c r="J42" s="117"/>
      <c r="K42" s="103">
        <f>IF(E20="",0,(K20*$E42))</f>
        <v>0</v>
      </c>
      <c r="L42" s="103">
        <f>IF(F20="",0,(L20*$F42))</f>
        <v>0</v>
      </c>
      <c r="M42" s="103">
        <f>IF(G20="",0,(M20*$G42))</f>
        <v>0</v>
      </c>
      <c r="N42" s="103">
        <f>IF(H20="",0,(N20*$H42))</f>
        <v>0</v>
      </c>
      <c r="O42" s="103">
        <f>IF(I20="",0,(O20*$I42))</f>
        <v>0</v>
      </c>
      <c r="P42" s="104">
        <f t="shared" si="21"/>
        <v>0</v>
      </c>
      <c r="Q42" s="14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1.25" x14ac:dyDescent="0.2">
      <c r="A43" s="7"/>
      <c r="B43" s="1" t="str">
        <f>B21</f>
        <v>Other Professional (Research Assistant)</v>
      </c>
      <c r="C43" s="167"/>
      <c r="D43" s="167"/>
      <c r="E43" s="115">
        <v>0.33800000000000002</v>
      </c>
      <c r="F43" s="115">
        <v>0.33800000000000002</v>
      </c>
      <c r="G43" s="115"/>
      <c r="H43" s="115"/>
      <c r="I43" s="115"/>
      <c r="J43" s="117"/>
      <c r="K43" s="103">
        <f>IF(E21="",0,(K21*$E43))</f>
        <v>0</v>
      </c>
      <c r="L43" s="103">
        <f>IF(F21="",0,(L21*$F43))</f>
        <v>0</v>
      </c>
      <c r="M43" s="103">
        <f>IF(G21="",0,(M21*$G43))</f>
        <v>0</v>
      </c>
      <c r="N43" s="103">
        <f>IF(H21="",0,(N21*$H43))</f>
        <v>0</v>
      </c>
      <c r="O43" s="103">
        <f>IF(I21="",0,(O21*$I43))</f>
        <v>0</v>
      </c>
      <c r="P43" s="104">
        <f>SUM(K43:O43)</f>
        <v>0</v>
      </c>
      <c r="Q43" s="14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1.25" x14ac:dyDescent="0.2">
      <c r="A44" s="7"/>
      <c r="B44" s="1" t="str">
        <f>B22</f>
        <v>Other Professional (Research Assistant)</v>
      </c>
      <c r="C44" s="167"/>
      <c r="D44" s="167"/>
      <c r="E44" s="115">
        <v>0.33800000000000002</v>
      </c>
      <c r="F44" s="115">
        <v>0.33800000000000002</v>
      </c>
      <c r="G44" s="115"/>
      <c r="H44" s="115"/>
      <c r="I44" s="115"/>
      <c r="J44" s="117"/>
      <c r="K44" s="103">
        <f>IF(E22="",0,(K22*$E44))</f>
        <v>0</v>
      </c>
      <c r="L44" s="103">
        <f>IF(F26="",0,(L26*$F44))</f>
        <v>0</v>
      </c>
      <c r="M44" s="103">
        <f>IF(G26="",0,(M26*$G44))</f>
        <v>0</v>
      </c>
      <c r="N44" s="103">
        <f>IF(H26="",0,(N26*$H44))</f>
        <v>0</v>
      </c>
      <c r="O44" s="103">
        <f>IF(I26="",0,(O26*$I44))</f>
        <v>0</v>
      </c>
      <c r="P44" s="104">
        <f>SUM(K44:O44)</f>
        <v>0</v>
      </c>
      <c r="Q44" s="14"/>
      <c r="R44" s="2" t="s">
        <v>154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1.25" x14ac:dyDescent="0.2">
      <c r="A45" s="7"/>
      <c r="B45" s="1" t="str">
        <f>B27</f>
        <v>Secretarial/Clerical</v>
      </c>
      <c r="C45" s="167"/>
      <c r="D45" s="167"/>
      <c r="E45" s="115">
        <v>0.33800000000000002</v>
      </c>
      <c r="F45" s="115">
        <v>0.33800000000000002</v>
      </c>
      <c r="G45" s="115"/>
      <c r="H45" s="115"/>
      <c r="I45" s="115"/>
      <c r="J45" s="117"/>
      <c r="K45" s="103">
        <f>IF(E27="",0,(K27*$E45))</f>
        <v>0</v>
      </c>
      <c r="L45" s="103">
        <f>IF(F27="",0,(L27*$F45))</f>
        <v>0</v>
      </c>
      <c r="M45" s="103">
        <f>IF(G27="",0,(M27*$G45))</f>
        <v>0</v>
      </c>
      <c r="N45" s="103">
        <f>IF(H27="",0,(N27*$H45))</f>
        <v>0</v>
      </c>
      <c r="O45" s="103">
        <f>IF(I27="",0,(O27*$I45))</f>
        <v>0</v>
      </c>
      <c r="P45" s="104">
        <f>SUM(K45:O45)</f>
        <v>0</v>
      </c>
      <c r="Q45" s="14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1.25" customHeight="1" x14ac:dyDescent="0.2">
      <c r="A46" s="7"/>
      <c r="B46" s="1" t="str">
        <f>B28</f>
        <v>Other (lab manager)</v>
      </c>
      <c r="C46" s="167"/>
      <c r="D46" s="167"/>
      <c r="E46" s="115">
        <v>0.33800000000000002</v>
      </c>
      <c r="F46" s="115">
        <v>0.33800000000000002</v>
      </c>
      <c r="G46" s="115"/>
      <c r="H46" s="115"/>
      <c r="I46" s="115"/>
      <c r="J46" s="117"/>
      <c r="K46" s="107">
        <f>IF(E28="",0,(K28*$E46))</f>
        <v>0</v>
      </c>
      <c r="L46" s="103">
        <f>IF(F28="",0,(L28*$F46))</f>
        <v>0</v>
      </c>
      <c r="M46" s="103">
        <f>IF(G28="",0,(M28*$G46))</f>
        <v>0</v>
      </c>
      <c r="N46" s="103">
        <f>IF(H28="",0,(N28*$H46))</f>
        <v>0</v>
      </c>
      <c r="O46" s="103">
        <f>IF(I28="",0,(O28*$I46))</f>
        <v>0</v>
      </c>
      <c r="P46" s="104">
        <f>SUM(K46:O46)</f>
        <v>0</v>
      </c>
      <c r="Q46" s="14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1.25" customHeight="1" x14ac:dyDescent="0.2">
      <c r="A47" s="7"/>
      <c r="B47" s="428" t="s">
        <v>248</v>
      </c>
      <c r="C47" s="429"/>
      <c r="D47" s="430"/>
      <c r="E47" s="227" t="s">
        <v>16</v>
      </c>
      <c r="F47" s="228" t="s">
        <v>17</v>
      </c>
      <c r="G47" s="228" t="s">
        <v>18</v>
      </c>
      <c r="H47" s="228" t="s">
        <v>19</v>
      </c>
      <c r="I47" s="228" t="s">
        <v>20</v>
      </c>
      <c r="J47" s="8"/>
      <c r="K47" s="157"/>
      <c r="L47" s="157"/>
      <c r="M47" s="157"/>
      <c r="N47" s="157"/>
      <c r="O47" s="157"/>
      <c r="P47" s="158"/>
      <c r="Q47" s="2"/>
      <c r="R47" s="2" t="s">
        <v>252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1.25" customHeight="1" x14ac:dyDescent="0.2">
      <c r="A48" s="7"/>
      <c r="B48" s="431"/>
      <c r="C48" s="432"/>
      <c r="D48" s="433"/>
      <c r="E48" s="110">
        <v>0</v>
      </c>
      <c r="F48" s="111">
        <v>0</v>
      </c>
      <c r="G48" s="111">
        <v>0</v>
      </c>
      <c r="H48" s="111">
        <v>0</v>
      </c>
      <c r="I48" s="111"/>
      <c r="J48" s="9"/>
      <c r="K48" s="105">
        <f>SUM(E48*12)</f>
        <v>0</v>
      </c>
      <c r="L48" s="105">
        <f t="shared" ref="L48:O48" si="35">SUM(F48*12)</f>
        <v>0</v>
      </c>
      <c r="M48" s="105">
        <f t="shared" si="35"/>
        <v>0</v>
      </c>
      <c r="N48" s="105">
        <f t="shared" si="35"/>
        <v>0</v>
      </c>
      <c r="O48" s="105">
        <f t="shared" si="35"/>
        <v>0</v>
      </c>
      <c r="P48" s="26">
        <f t="shared" si="21"/>
        <v>0</v>
      </c>
      <c r="Q48" s="14"/>
      <c r="R48" s="2" t="s">
        <v>210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1.25" customHeight="1" x14ac:dyDescent="0.2">
      <c r="A49" s="1" t="s">
        <v>32</v>
      </c>
      <c r="B49" s="22" t="s">
        <v>36</v>
      </c>
      <c r="C49" s="117"/>
      <c r="D49" s="117"/>
      <c r="E49" s="117"/>
      <c r="F49" s="117"/>
      <c r="G49" s="117"/>
      <c r="H49" s="117"/>
      <c r="I49" s="117"/>
      <c r="J49" s="117"/>
      <c r="K49" s="103">
        <f>SUM(K32:K48)</f>
        <v>0</v>
      </c>
      <c r="L49" s="103">
        <f>SUM(L32:L46,L48)</f>
        <v>0</v>
      </c>
      <c r="M49" s="103">
        <f>SUM(M32:M46,M48)</f>
        <v>0</v>
      </c>
      <c r="N49" s="103">
        <f>SUM(N32:N46,N48)</f>
        <v>0</v>
      </c>
      <c r="O49" s="103">
        <f>SUM(O32:O46,O48)</f>
        <v>0</v>
      </c>
      <c r="P49" s="104">
        <f t="shared" si="21"/>
        <v>0</v>
      </c>
      <c r="Q49" s="14"/>
      <c r="R49" s="294"/>
      <c r="S49" s="295" t="s">
        <v>247</v>
      </c>
      <c r="T49" s="296" t="s">
        <v>158</v>
      </c>
      <c r="U49" s="296" t="s">
        <v>159</v>
      </c>
      <c r="V49" s="296" t="s">
        <v>160</v>
      </c>
      <c r="W49" s="296" t="s">
        <v>161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1.25" customHeight="1" x14ac:dyDescent="0.2">
      <c r="A50" s="4" t="s">
        <v>32</v>
      </c>
      <c r="B50" s="22" t="s">
        <v>37</v>
      </c>
      <c r="K50" s="103">
        <f>+K29+K49</f>
        <v>0</v>
      </c>
      <c r="L50" s="103">
        <f>+L29+L49</f>
        <v>0</v>
      </c>
      <c r="M50" s="103">
        <f>+M29+M49</f>
        <v>0</v>
      </c>
      <c r="N50" s="103">
        <f>+N29+N49</f>
        <v>0</v>
      </c>
      <c r="O50" s="103">
        <f>+O29+O49</f>
        <v>0</v>
      </c>
      <c r="P50" s="104">
        <f t="shared" si="21"/>
        <v>0</v>
      </c>
      <c r="Q50" s="15"/>
      <c r="R50" s="91" t="s">
        <v>162</v>
      </c>
      <c r="S50" s="297">
        <v>3422</v>
      </c>
      <c r="T50" s="298">
        <f>SUM(S50*1.08)</f>
        <v>3696</v>
      </c>
      <c r="U50" s="298">
        <f>SUM(T50*1.08)</f>
        <v>3992</v>
      </c>
      <c r="V50" s="298">
        <f>SUM(U50*1.08)</f>
        <v>4311</v>
      </c>
      <c r="W50" s="298">
        <f t="shared" ref="W50" si="36">SUM(V50*1.08)</f>
        <v>4656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9.75" customHeight="1" x14ac:dyDescent="0.2">
      <c r="B51" s="161"/>
      <c r="K51" s="5"/>
      <c r="L51" s="5"/>
      <c r="M51" s="5"/>
      <c r="N51" s="5"/>
      <c r="O51" s="5"/>
      <c r="P51" s="6"/>
      <c r="Q51" s="15"/>
      <c r="R51" s="91" t="s">
        <v>163</v>
      </c>
      <c r="S51" s="14">
        <f>SUM(S50/12)</f>
        <v>285</v>
      </c>
      <c r="T51" s="14">
        <f t="shared" ref="T51:W51" si="37">SUM(T50/12)</f>
        <v>308</v>
      </c>
      <c r="U51" s="14">
        <f t="shared" si="37"/>
        <v>333</v>
      </c>
      <c r="V51" s="14">
        <f t="shared" si="37"/>
        <v>359</v>
      </c>
      <c r="W51" s="14">
        <f t="shared" si="37"/>
        <v>388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6.5" customHeight="1" x14ac:dyDescent="0.2">
      <c r="A52" s="181" t="s">
        <v>38</v>
      </c>
      <c r="B52" s="181" t="s">
        <v>39</v>
      </c>
      <c r="C52" s="182"/>
      <c r="D52" s="182"/>
      <c r="E52" s="182"/>
      <c r="F52" s="182"/>
      <c r="G52" s="182"/>
      <c r="H52" s="182"/>
      <c r="I52" s="182"/>
      <c r="J52" s="118"/>
      <c r="K52" s="5"/>
      <c r="L52" s="5"/>
      <c r="M52" s="5"/>
      <c r="N52" s="5"/>
      <c r="O52" s="5"/>
      <c r="P52" s="6"/>
      <c r="Q52" s="2"/>
      <c r="R52" s="14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1.25" customHeight="1" x14ac:dyDescent="0.2">
      <c r="A53" s="7" t="s">
        <v>40</v>
      </c>
      <c r="B53" s="436"/>
      <c r="C53" s="437"/>
      <c r="D53" s="437"/>
      <c r="E53" s="437"/>
      <c r="F53" s="437"/>
      <c r="G53" s="437"/>
      <c r="H53" s="437"/>
      <c r="I53" s="437"/>
      <c r="J53"/>
      <c r="K53" s="286">
        <v>0</v>
      </c>
      <c r="L53" s="286">
        <v>0</v>
      </c>
      <c r="M53" s="286">
        <v>0</v>
      </c>
      <c r="N53" s="286">
        <v>0</v>
      </c>
      <c r="O53" s="286">
        <v>0</v>
      </c>
      <c r="P53" s="70">
        <f t="shared" si="21"/>
        <v>0</v>
      </c>
      <c r="Q53" s="2"/>
      <c r="R53" s="87"/>
      <c r="S53" s="87"/>
      <c r="T53" s="87"/>
      <c r="U53" s="87"/>
      <c r="V53" s="87"/>
      <c r="W53" s="87"/>
      <c r="X53" s="87"/>
      <c r="Y53" s="87"/>
      <c r="Z53" s="87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1.25" customHeight="1" x14ac:dyDescent="0.2">
      <c r="A54" s="7" t="s">
        <v>41</v>
      </c>
      <c r="B54" s="436"/>
      <c r="C54" s="437"/>
      <c r="D54" s="437"/>
      <c r="E54" s="437"/>
      <c r="F54" s="437"/>
      <c r="G54" s="437"/>
      <c r="H54" s="437"/>
      <c r="I54" s="437"/>
      <c r="J54"/>
      <c r="K54" s="286">
        <v>0</v>
      </c>
      <c r="L54" s="286">
        <v>0</v>
      </c>
      <c r="M54" s="286">
        <v>0</v>
      </c>
      <c r="N54" s="286">
        <v>0</v>
      </c>
      <c r="O54" s="286">
        <v>0</v>
      </c>
      <c r="P54" s="70">
        <f t="shared" si="21"/>
        <v>0</v>
      </c>
      <c r="Q54" s="2"/>
      <c r="R54" s="87"/>
      <c r="S54" s="87"/>
      <c r="T54" s="87"/>
      <c r="U54" s="87"/>
      <c r="V54" s="87"/>
      <c r="W54" s="87"/>
      <c r="X54" s="87"/>
      <c r="Y54" s="87"/>
      <c r="Z54" s="87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1.25" customHeight="1" x14ac:dyDescent="0.2">
      <c r="A55" s="7" t="s">
        <v>42</v>
      </c>
      <c r="B55" s="436"/>
      <c r="C55" s="437"/>
      <c r="D55" s="437"/>
      <c r="E55" s="437"/>
      <c r="F55" s="437"/>
      <c r="G55" s="437"/>
      <c r="H55" s="437"/>
      <c r="I55" s="437"/>
      <c r="J55"/>
      <c r="K55" s="287">
        <v>0</v>
      </c>
      <c r="L55" s="287">
        <v>0</v>
      </c>
      <c r="M55" s="287">
        <v>0</v>
      </c>
      <c r="N55" s="287">
        <v>0</v>
      </c>
      <c r="O55" s="287">
        <v>0</v>
      </c>
      <c r="P55" s="71">
        <f t="shared" si="21"/>
        <v>0</v>
      </c>
      <c r="Q55" s="2"/>
      <c r="R55" s="87"/>
      <c r="S55" s="87"/>
      <c r="T55" s="87"/>
      <c r="U55" s="87"/>
      <c r="V55" s="87"/>
      <c r="W55" s="87"/>
      <c r="X55" s="87"/>
      <c r="Y55" s="87"/>
      <c r="Z55" s="87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1.25" customHeight="1" x14ac:dyDescent="0.2">
      <c r="A56" s="7"/>
      <c r="B56" s="22" t="s">
        <v>43</v>
      </c>
      <c r="K56" s="24">
        <f>SUM(K53:K55)</f>
        <v>0</v>
      </c>
      <c r="L56" s="24">
        <f>SUM(L53:L55)</f>
        <v>0</v>
      </c>
      <c r="M56" s="24">
        <f>SUM(M53:M55)</f>
        <v>0</v>
      </c>
      <c r="N56" s="24">
        <f>SUM(N53:N55)</f>
        <v>0</v>
      </c>
      <c r="O56" s="24">
        <f>SUM(O53:O55)</f>
        <v>0</v>
      </c>
      <c r="P56" s="24">
        <f t="shared" si="21"/>
        <v>0</v>
      </c>
      <c r="Q56" s="2"/>
      <c r="R56" s="2" t="s">
        <v>200</v>
      </c>
      <c r="S56" s="2"/>
      <c r="T56" s="2"/>
      <c r="U56" s="2"/>
      <c r="V56" s="2"/>
      <c r="W56" s="87"/>
      <c r="X56" s="87"/>
      <c r="Y56" s="87"/>
      <c r="Z56" s="87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2">
      <c r="A57" s="4"/>
      <c r="B57" s="4"/>
      <c r="K57" s="5"/>
      <c r="L57" s="5"/>
      <c r="M57" s="5"/>
      <c r="N57" s="5"/>
      <c r="O57" s="5"/>
      <c r="P57" s="6"/>
      <c r="Q57" s="2"/>
      <c r="R57" s="438" t="s">
        <v>206</v>
      </c>
      <c r="S57" s="438"/>
      <c r="T57" s="438"/>
      <c r="U57" s="438"/>
      <c r="V57" s="438"/>
      <c r="W57" s="87"/>
      <c r="X57" s="87"/>
      <c r="Y57" s="87"/>
      <c r="Z57" s="87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2">
      <c r="A58" s="181" t="s">
        <v>44</v>
      </c>
      <c r="B58" s="181" t="s">
        <v>45</v>
      </c>
      <c r="H58" s="445" t="s">
        <v>46</v>
      </c>
      <c r="I58" s="446"/>
      <c r="K58" s="70">
        <f>(TRAVEL!G12)</f>
        <v>0</v>
      </c>
      <c r="L58" s="70">
        <f>(TRAVEL!G30)</f>
        <v>0</v>
      </c>
      <c r="M58" s="70">
        <f>(TRAVEL!G48)</f>
        <v>0</v>
      </c>
      <c r="N58" s="70">
        <f>(TRAVEL!G66)</f>
        <v>0</v>
      </c>
      <c r="O58" s="70">
        <f>(TRAVEL!G84)</f>
        <v>0</v>
      </c>
      <c r="P58" s="25">
        <f t="shared" si="21"/>
        <v>0</v>
      </c>
      <c r="Q58" s="2"/>
      <c r="R58" s="2" t="s">
        <v>207</v>
      </c>
      <c r="S58" s="2"/>
      <c r="T58" s="2"/>
      <c r="U58" s="2"/>
      <c r="V58" s="2"/>
      <c r="W58" s="87"/>
      <c r="X58" s="87"/>
      <c r="Y58" s="87"/>
      <c r="Z58" s="87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2">
      <c r="H59" s="445" t="s">
        <v>47</v>
      </c>
      <c r="I59" s="446"/>
      <c r="K59" s="71">
        <f>(TRAVEL!G18)</f>
        <v>0</v>
      </c>
      <c r="L59" s="71">
        <f>(TRAVEL!G36)</f>
        <v>0</v>
      </c>
      <c r="M59" s="71">
        <f>(TRAVEL!G54)</f>
        <v>0</v>
      </c>
      <c r="N59" s="71">
        <f>(TRAVEL!G72)</f>
        <v>0</v>
      </c>
      <c r="O59" s="71">
        <f>(TRAVEL!G90)</f>
        <v>0</v>
      </c>
      <c r="P59" s="26">
        <f t="shared" si="21"/>
        <v>0</v>
      </c>
      <c r="Q59" s="2"/>
      <c r="R59" s="87"/>
      <c r="S59" s="87"/>
      <c r="T59" s="87"/>
      <c r="U59" s="87"/>
      <c r="V59" s="87"/>
      <c r="W59" s="87"/>
      <c r="X59" s="87"/>
      <c r="Y59" s="87"/>
      <c r="Z59" s="87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2">
      <c r="B60" s="22" t="s">
        <v>48</v>
      </c>
      <c r="K60" s="24">
        <f t="shared" ref="K60:P60" si="38">SUM(K58:K59)</f>
        <v>0</v>
      </c>
      <c r="L60" s="24">
        <f t="shared" si="38"/>
        <v>0</v>
      </c>
      <c r="M60" s="24">
        <f t="shared" si="38"/>
        <v>0</v>
      </c>
      <c r="N60" s="24">
        <f t="shared" si="38"/>
        <v>0</v>
      </c>
      <c r="O60" s="24">
        <f t="shared" si="38"/>
        <v>0</v>
      </c>
      <c r="P60" s="25">
        <f t="shared" si="38"/>
        <v>0</v>
      </c>
      <c r="Q60" s="2"/>
      <c r="R60" s="87"/>
      <c r="S60" s="87"/>
      <c r="T60" s="87"/>
      <c r="U60" s="87"/>
      <c r="V60" s="87"/>
      <c r="W60" s="87"/>
      <c r="X60" s="87"/>
      <c r="Y60" s="87"/>
      <c r="Z60" s="87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9.75" customHeight="1" x14ac:dyDescent="0.2">
      <c r="B61" s="22"/>
      <c r="K61" s="34"/>
      <c r="L61" s="34"/>
      <c r="M61" s="34"/>
      <c r="N61" s="34"/>
      <c r="O61" s="34"/>
      <c r="P61" s="6"/>
      <c r="Q61" s="2"/>
      <c r="R61" s="87"/>
      <c r="S61" s="87"/>
      <c r="T61" s="87"/>
      <c r="U61" s="87"/>
      <c r="V61" s="87"/>
      <c r="W61" s="87"/>
      <c r="X61" s="87"/>
      <c r="Y61" s="87"/>
      <c r="Z61" s="87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2.75" customHeight="1" x14ac:dyDescent="0.2">
      <c r="A62" s="181" t="s">
        <v>49</v>
      </c>
      <c r="B62" s="181" t="s">
        <v>199</v>
      </c>
      <c r="C62" s="94"/>
      <c r="D62" s="94"/>
      <c r="E62" s="94"/>
      <c r="F62" s="94"/>
      <c r="K62" s="70">
        <f>SUM('PARTICIPANT INCENTIVE'!F11)</f>
        <v>0</v>
      </c>
      <c r="L62" s="70">
        <f>SUM('PARTICIPANT INCENTIVE'!G11)</f>
        <v>0</v>
      </c>
      <c r="M62" s="70">
        <f>SUM('PARTICIPANT INCENTIVE'!H11)</f>
        <v>0</v>
      </c>
      <c r="N62" s="70">
        <f>SUM('PARTICIPANT INCENTIVE'!I11)</f>
        <v>0</v>
      </c>
      <c r="O62" s="70">
        <f>SUM('PARTICIPANT INCENTIVE'!J11)</f>
        <v>0</v>
      </c>
      <c r="P62" s="25">
        <f>IF(ISBLANK($H63)*SUM('PARTICIPANT INCENTIVE'!F3:J3)&gt;0,"ERR- see H63",SUM(K62:O62))</f>
        <v>0</v>
      </c>
      <c r="Q62" s="2"/>
      <c r="R62" s="87"/>
      <c r="S62" s="87"/>
      <c r="T62" s="87"/>
      <c r="U62" s="87"/>
      <c r="V62" s="87"/>
      <c r="W62" s="87"/>
      <c r="X62" s="87"/>
      <c r="Y62" s="87"/>
      <c r="Z62" s="87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2">
      <c r="B63" s="125"/>
      <c r="C63" s="124" t="s">
        <v>152</v>
      </c>
      <c r="H63" s="121" t="s">
        <v>153</v>
      </c>
      <c r="I63" s="2"/>
      <c r="K63" s="5"/>
      <c r="L63" s="34"/>
      <c r="M63" s="34"/>
      <c r="N63" s="34"/>
      <c r="O63" s="5"/>
      <c r="P63" s="6"/>
      <c r="Q63" s="2"/>
      <c r="R63" s="87"/>
      <c r="S63" s="87"/>
      <c r="T63" s="87"/>
      <c r="U63" s="87"/>
      <c r="V63" s="87"/>
      <c r="W63" s="87"/>
      <c r="X63" s="87"/>
      <c r="Y63" s="87"/>
      <c r="Z63" s="87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2">
      <c r="A64" s="4" t="s">
        <v>50</v>
      </c>
      <c r="B64" s="4" t="s">
        <v>51</v>
      </c>
      <c r="P64" s="6"/>
      <c r="Q64" s="2"/>
      <c r="R64" s="87"/>
      <c r="S64" s="87"/>
      <c r="T64" s="87"/>
      <c r="U64" s="87"/>
      <c r="V64" s="87"/>
      <c r="W64" s="87"/>
      <c r="X64" s="87"/>
      <c r="Y64" s="87"/>
      <c r="Z64" s="87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2">
      <c r="A65" s="7"/>
      <c r="B65" s="94" t="s">
        <v>52</v>
      </c>
      <c r="K65" s="31">
        <f>('SUPPLIES '!B19)</f>
        <v>0</v>
      </c>
      <c r="L65" s="31">
        <f>('SUPPLIES '!C19)</f>
        <v>0</v>
      </c>
      <c r="M65" s="31">
        <f>('SUPPLIES '!D19)</f>
        <v>0</v>
      </c>
      <c r="N65" s="31">
        <f>('SUPPLIES '!E19)</f>
        <v>0</v>
      </c>
      <c r="O65" s="31">
        <f>('SUPPLIES '!F19)</f>
        <v>0</v>
      </c>
      <c r="P65" s="288">
        <f t="shared" si="21"/>
        <v>0</v>
      </c>
      <c r="Q65" s="2"/>
      <c r="R65" s="87"/>
      <c r="S65" s="87"/>
      <c r="T65" s="87"/>
      <c r="U65" s="87"/>
      <c r="V65" s="87"/>
      <c r="W65" s="87"/>
      <c r="X65" s="87"/>
      <c r="Y65" s="87"/>
      <c r="Z65" s="87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2">
      <c r="A66" s="7"/>
      <c r="B66" s="2" t="s">
        <v>198</v>
      </c>
      <c r="C66" s="2"/>
      <c r="D66" s="2"/>
      <c r="E66" s="2"/>
      <c r="F66" s="2"/>
      <c r="G66" s="2"/>
      <c r="H66" s="2"/>
      <c r="I66" s="2"/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88">
        <f t="shared" si="21"/>
        <v>0</v>
      </c>
      <c r="Q66" s="2"/>
      <c r="R66" s="87"/>
      <c r="S66" s="87"/>
      <c r="T66" s="87"/>
      <c r="U66" s="87"/>
      <c r="V66" s="87"/>
      <c r="W66" s="87"/>
      <c r="X66" s="87"/>
      <c r="Y66" s="87"/>
      <c r="Z66" s="87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2">
      <c r="A67" s="7"/>
      <c r="B67" s="2" t="s">
        <v>155</v>
      </c>
      <c r="C67" s="2"/>
      <c r="D67" s="2"/>
      <c r="E67" s="2"/>
      <c r="F67" s="2"/>
      <c r="G67" s="2"/>
      <c r="H67" s="2"/>
      <c r="I67" s="2"/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288">
        <f t="shared" si="21"/>
        <v>0</v>
      </c>
      <c r="Q67" s="2"/>
      <c r="R67" s="87"/>
      <c r="S67" s="87"/>
      <c r="T67" s="87"/>
      <c r="U67" s="87"/>
      <c r="V67" s="87"/>
      <c r="W67" s="87"/>
      <c r="X67" s="87"/>
      <c r="Y67" s="87"/>
      <c r="Z67" s="87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2">
      <c r="A68" s="7"/>
      <c r="B68" s="2" t="s">
        <v>156</v>
      </c>
      <c r="C68" s="2"/>
      <c r="D68" s="2"/>
      <c r="E68" s="2"/>
      <c r="F68" s="2"/>
      <c r="G68" s="2"/>
      <c r="H68" s="2"/>
      <c r="I68" s="2"/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88">
        <f t="shared" si="21"/>
        <v>0</v>
      </c>
      <c r="Q68" s="2"/>
      <c r="R68" s="87"/>
      <c r="S68" s="87"/>
      <c r="T68" s="87"/>
      <c r="U68" s="87"/>
      <c r="V68" s="87"/>
      <c r="W68" s="87"/>
      <c r="X68" s="87"/>
      <c r="Y68" s="87"/>
      <c r="Z68" s="87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2">
      <c r="A69" s="7"/>
      <c r="B69" s="94" t="s">
        <v>53</v>
      </c>
      <c r="C69" s="92"/>
      <c r="D69" s="92"/>
      <c r="E69" s="92"/>
      <c r="F69" s="92"/>
      <c r="G69" s="92"/>
      <c r="H69" s="92"/>
      <c r="I69" s="92"/>
      <c r="J69" s="92"/>
      <c r="K69" s="31">
        <f>SUM('SUBCONTRACTS '!E5)</f>
        <v>0</v>
      </c>
      <c r="L69" s="31">
        <f>SUM('SUBCONTRACTS '!F5)</f>
        <v>0</v>
      </c>
      <c r="M69" s="31">
        <f>SUM('SUBCONTRACTS '!G5)</f>
        <v>0</v>
      </c>
      <c r="N69" s="31">
        <f>SUM('SUBCONTRACTS '!H5)</f>
        <v>0</v>
      </c>
      <c r="O69" s="31">
        <f>SUM('SUBCONTRACTS '!I5)</f>
        <v>0</v>
      </c>
      <c r="P69" s="288">
        <f t="shared" si="21"/>
        <v>0</v>
      </c>
      <c r="Q69" s="2"/>
      <c r="R69" s="87"/>
      <c r="S69" s="87"/>
      <c r="T69" s="87"/>
      <c r="U69" s="87"/>
      <c r="V69" s="87"/>
      <c r="W69" s="87"/>
      <c r="X69" s="87"/>
      <c r="Y69" s="87"/>
      <c r="Z69" s="87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2">
      <c r="A70" s="7"/>
      <c r="B70" s="1" t="s">
        <v>196</v>
      </c>
      <c r="C70" s="20"/>
      <c r="D70" s="2"/>
      <c r="E70" s="2"/>
      <c r="F70" s="2"/>
      <c r="G70" s="2"/>
      <c r="H70" s="2"/>
      <c r="I70" s="2"/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288">
        <f t="shared" si="21"/>
        <v>0</v>
      </c>
      <c r="Q70" s="2"/>
      <c r="R70" s="87"/>
      <c r="S70" s="87"/>
      <c r="T70" s="87"/>
      <c r="U70" s="87"/>
      <c r="V70" s="87"/>
      <c r="W70" s="87"/>
      <c r="X70" s="87"/>
      <c r="Y70" s="87"/>
      <c r="Z70" s="87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2">
      <c r="A71" s="7"/>
      <c r="B71" s="2" t="s">
        <v>197</v>
      </c>
      <c r="C71" s="2"/>
      <c r="D71" s="2"/>
      <c r="E71" s="2"/>
      <c r="F71" s="2"/>
      <c r="G71" s="2"/>
      <c r="H71" s="2"/>
      <c r="I71" s="2"/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88">
        <f t="shared" si="21"/>
        <v>0</v>
      </c>
      <c r="Q71" s="2"/>
      <c r="R71" s="87"/>
      <c r="S71" s="87"/>
      <c r="T71" s="87"/>
      <c r="U71" s="87"/>
      <c r="V71" s="87"/>
      <c r="W71" s="87"/>
      <c r="X71" s="87"/>
      <c r="Y71" s="87"/>
      <c r="Z71" s="87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2">
      <c r="A72" s="7"/>
      <c r="B72" s="428" t="s">
        <v>54</v>
      </c>
      <c r="C72" s="429"/>
      <c r="D72" s="430"/>
      <c r="E72" s="227" t="s">
        <v>16</v>
      </c>
      <c r="F72" s="228" t="s">
        <v>17</v>
      </c>
      <c r="G72" s="228" t="s">
        <v>18</v>
      </c>
      <c r="H72" s="228" t="s">
        <v>19</v>
      </c>
      <c r="I72" s="228" t="s">
        <v>20</v>
      </c>
      <c r="K72" s="5"/>
      <c r="L72" s="5"/>
      <c r="M72" s="5"/>
      <c r="N72" s="5"/>
      <c r="O72" s="5"/>
      <c r="P72" s="6"/>
      <c r="Q72" s="2"/>
      <c r="R72" s="2" t="s">
        <v>201</v>
      </c>
      <c r="S72" s="87"/>
      <c r="T72" s="87"/>
      <c r="U72" s="87"/>
      <c r="V72" s="87"/>
      <c r="W72" s="87"/>
      <c r="X72" s="87"/>
      <c r="Y72" s="87"/>
      <c r="Z72" s="87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2">
      <c r="A73" s="7"/>
      <c r="B73" s="431"/>
      <c r="C73" s="432"/>
      <c r="D73" s="433"/>
      <c r="E73" s="32">
        <v>0</v>
      </c>
      <c r="F73" s="33">
        <v>0</v>
      </c>
      <c r="G73" s="33">
        <v>0</v>
      </c>
      <c r="H73" s="33">
        <v>0</v>
      </c>
      <c r="I73" s="33">
        <v>0</v>
      </c>
      <c r="K73" s="123">
        <f>IF(E$22="",0,IF(E$22=0,0,E73*$D$22))+(IF(E$23="",0,IF(E$23=0,0,E73*$D$23))+(IF(E$24="",0,IF(E$24=0,0,E73*$D$24))+(IF(E$25="",0,IF(E$25=0,0,E73*$D$25)))))</f>
        <v>0</v>
      </c>
      <c r="L73" s="123">
        <f>IF(F$22="",0,IF(F$22=0,0,F73*$D$22))+(IF(F$23="",0,IF(F$23=0,0,F73*$D$23))+(IF(F$24="",0,IF(F$24=0,0,F73*$D$24))+(IF(F$25="",0,IF(F$25=0,0,F73*$D$25)))))</f>
        <v>0</v>
      </c>
      <c r="M73" s="123">
        <f>IF(G$22="",0,IF(G$22=0,0,G73*$D$22))+(IF(G$23="",0,IF(G$23=0,0,G73*$D$23))+(IF(G$24="",0,IF(G$24=0,0,G73*$D$24))+(IF(G$25="",0,IF(G$25=0,0,G73*$D$25)))))</f>
        <v>0</v>
      </c>
      <c r="N73" s="123">
        <f>IF(H$22="",0,IF(H$22=0,0,H73*$D$22))+(IF(H$23="",0,IF(H$23=0,0,H73*$D$23))+(IF(H$24="",0,IF(H$24=0,0,H73*$D$24))+(IF(H$25="",0,IF(H$25=0,0,H73*$D$25)))))</f>
        <v>0</v>
      </c>
      <c r="O73" s="123">
        <f>IF(I$22="",0,IF(I$22=0,0,I73*$D$22))+(IF(I$23="",0,IF(I$23=0,0,I73*$D$23))+(IF(I$24="",0,IF(I$24=0,0,I73*$D$24))+(IF(I$25="",0,IF(I$25=0,0,I73*$D$25)))))</f>
        <v>0</v>
      </c>
      <c r="P73" s="26">
        <f t="shared" si="21"/>
        <v>0</v>
      </c>
      <c r="Q73" s="2"/>
      <c r="R73" s="294" t="s">
        <v>209</v>
      </c>
      <c r="S73" s="329" t="s">
        <v>208</v>
      </c>
      <c r="T73" s="87"/>
      <c r="U73" s="87"/>
      <c r="V73" s="87"/>
      <c r="W73" s="87"/>
      <c r="X73" s="87"/>
      <c r="Y73" s="87"/>
      <c r="Z73" s="87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2">
      <c r="B74" s="22" t="s">
        <v>55</v>
      </c>
      <c r="H74" s="1">
        <v>0</v>
      </c>
      <c r="K74" s="24">
        <f>SUM(K65:K73)</f>
        <v>0</v>
      </c>
      <c r="L74" s="24">
        <f>SUM(L65:L73)</f>
        <v>0</v>
      </c>
      <c r="M74" s="24">
        <f>SUM(M65:M73)</f>
        <v>0</v>
      </c>
      <c r="N74" s="24">
        <f>SUM(N65:N73)</f>
        <v>0</v>
      </c>
      <c r="O74" s="24">
        <f>SUM(O65:O73)</f>
        <v>0</v>
      </c>
      <c r="P74" s="25">
        <f t="shared" si="21"/>
        <v>0</v>
      </c>
      <c r="Q74" s="2"/>
      <c r="R74" s="87"/>
      <c r="S74" s="87"/>
      <c r="T74" s="87"/>
      <c r="U74" s="87"/>
      <c r="V74" s="87"/>
      <c r="W74" s="87"/>
      <c r="X74" s="87"/>
      <c r="Y74" s="87"/>
      <c r="Z74" s="87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2">
      <c r="K75" s="159"/>
      <c r="L75" s="132"/>
      <c r="M75" s="132"/>
      <c r="N75" s="132"/>
      <c r="O75" s="132"/>
      <c r="P75" s="160"/>
      <c r="Q75" s="2"/>
      <c r="R75" s="87"/>
      <c r="S75" s="87"/>
      <c r="T75" s="87"/>
      <c r="U75" s="87"/>
      <c r="V75" s="87"/>
      <c r="W75" s="87"/>
      <c r="X75" s="87"/>
      <c r="Y75" s="87"/>
      <c r="Z75" s="87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ht="12" customHeight="1" x14ac:dyDescent="0.2">
      <c r="A76" s="4" t="s">
        <v>56</v>
      </c>
      <c r="B76" s="4" t="s">
        <v>57</v>
      </c>
      <c r="K76" s="24">
        <f>K50+K56+K60+K62+K74</f>
        <v>0</v>
      </c>
      <c r="L76" s="24">
        <f>L50+L56+L60+L62+L74</f>
        <v>0</v>
      </c>
      <c r="M76" s="24">
        <f>M50+M56+M60+M62+M74</f>
        <v>0</v>
      </c>
      <c r="N76" s="24">
        <f>N50+N56+N60+N62+N74</f>
        <v>0</v>
      </c>
      <c r="O76" s="24">
        <f>O50+O56+O60+O62+O74</f>
        <v>0</v>
      </c>
      <c r="P76" s="25">
        <f>SUM(K76:O76)</f>
        <v>0</v>
      </c>
      <c r="Q76" s="2"/>
      <c r="R76" s="2"/>
      <c r="S76" s="2"/>
      <c r="T76" s="2"/>
      <c r="U76" s="2"/>
      <c r="V76" s="87"/>
      <c r="W76" s="87"/>
      <c r="X76" s="87"/>
      <c r="Y76" s="87"/>
      <c r="Z76" s="87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2" customHeight="1" x14ac:dyDescent="0.2">
      <c r="A77" s="4"/>
      <c r="B77" s="4"/>
      <c r="K77" s="5"/>
      <c r="L77" s="5"/>
      <c r="M77" s="5"/>
      <c r="N77" s="5"/>
      <c r="O77" s="5"/>
      <c r="P77" s="6"/>
      <c r="Q77" s="2"/>
      <c r="R77" s="2"/>
      <c r="S77" s="2"/>
      <c r="T77" s="2"/>
      <c r="U77" s="2"/>
      <c r="V77" s="87"/>
      <c r="W77" s="87"/>
      <c r="X77" s="87"/>
      <c r="Y77" s="87"/>
      <c r="Z77" s="87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2" customHeight="1" x14ac:dyDescent="0.2">
      <c r="A78" s="4"/>
      <c r="B78" s="181" t="s">
        <v>58</v>
      </c>
      <c r="K78" s="5"/>
      <c r="L78" s="5"/>
      <c r="M78" s="5"/>
      <c r="N78" s="5"/>
      <c r="O78" s="5"/>
      <c r="P78" s="6"/>
      <c r="Q78" s="2"/>
      <c r="R78" s="2"/>
      <c r="S78" s="2"/>
      <c r="T78" s="2"/>
      <c r="U78" s="2"/>
      <c r="V78" s="87"/>
      <c r="W78" s="87"/>
      <c r="X78" s="87"/>
      <c r="Y78" s="87"/>
      <c r="Z78" s="87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2" customHeight="1" x14ac:dyDescent="0.2">
      <c r="A79" s="4" t="s">
        <v>59</v>
      </c>
      <c r="B79" s="199" t="s">
        <v>60</v>
      </c>
      <c r="H79" s="153"/>
      <c r="I79" s="161" t="s">
        <v>61</v>
      </c>
      <c r="J79" s="153"/>
      <c r="K79" s="24">
        <f>SUM(K50,K62,K76)</f>
        <v>0</v>
      </c>
      <c r="L79" s="24">
        <f>IF(B79=MTDC,L76-L56-IF(H63="Yes",0,1)*L62-L73-L69+IF('SUBCONTRACTS '!L5="&lt;-- Select Y or N","ERR-- SUBS",SUM('SUBCONTRACTS '!M5:M14)),IF(B79=TDC,L76,IF(B79=TFFA,L76,"")))</f>
        <v>0</v>
      </c>
      <c r="M79" s="24">
        <f>IF(B79=MTDC,M76-M56-IF(H63="Yes",0,1)*M62-M73-M69+IF('SUBCONTRACTS '!L5="&lt;-- Select Y or N","ERR-- SUBS",SUM('SUBCONTRACTS '!N5:N14)),IF(B79=TDC,M76,IF(B79=TFFA,M76,"")))</f>
        <v>0</v>
      </c>
      <c r="N79" s="24">
        <f>IF(B79=MTDC,N76-N56-IF(H63="Yes",0,1)*N62-N73-N69+IF('SUBCONTRACTS '!L5="&lt;-- Select Y or N","ERR-- SUBS",SUM('SUBCONTRACTS '!O5:O14)),IF(B79=TDC,N76,IF(B79=TFFA,N76,"")))</f>
        <v>0</v>
      </c>
      <c r="O79" s="24">
        <f>IF(B79=MTDC,O76-O56-IF(H63="Yes",0,1)*O62-O73-O69+IF('SUBCONTRACTS '!L5="&lt;-- Select Y or N","ERR-- SUBS",SUM('SUBCONTRACTS '!P5:P14)),IF(B79=TDC,O76,IF(B79=TFFA,O76,"")))</f>
        <v>0</v>
      </c>
      <c r="P79" s="25">
        <f>SUM(K79:O79)</f>
        <v>0</v>
      </c>
      <c r="Q79" s="2"/>
      <c r="R79" s="2"/>
      <c r="S79" s="2"/>
      <c r="T79" s="2"/>
      <c r="U79" s="2"/>
      <c r="V79" s="87"/>
      <c r="W79" s="87"/>
      <c r="X79" s="87"/>
      <c r="Y79" s="87"/>
      <c r="Z79" s="87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1.25" customHeight="1" x14ac:dyDescent="0.2">
      <c r="A80" s="4"/>
      <c r="B80"/>
      <c r="C80" s="425" t="s">
        <v>62</v>
      </c>
      <c r="D80" s="426"/>
      <c r="E80" s="427"/>
      <c r="F80" s="189" t="str">
        <f>IF(C81="Sponsor caps F&amp;A. Enter rate:", "Rate","")</f>
        <v/>
      </c>
      <c r="G80" s="2"/>
      <c r="H80" s="153"/>
      <c r="I80" s="161" t="s">
        <v>63</v>
      </c>
      <c r="J80" s="177"/>
      <c r="K80" s="289">
        <v>0.54</v>
      </c>
      <c r="L80" s="289">
        <v>0.54</v>
      </c>
      <c r="M80" s="289">
        <v>0.54</v>
      </c>
      <c r="N80" s="289">
        <v>0.54</v>
      </c>
      <c r="O80" s="289">
        <v>0.54</v>
      </c>
      <c r="P80" s="289">
        <v>0.54</v>
      </c>
      <c r="Q80" s="2"/>
      <c r="R80" s="226"/>
      <c r="S80" s="2"/>
      <c r="T80" s="2"/>
      <c r="U80" s="2"/>
      <c r="V80" s="87"/>
      <c r="W80" s="87"/>
      <c r="X80" s="87"/>
      <c r="Y80" s="87"/>
      <c r="Z80" s="87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2.75" customHeight="1" thickBot="1" x14ac:dyDescent="0.25">
      <c r="A81" s="4" t="s">
        <v>64</v>
      </c>
      <c r="B81" s="181" t="s">
        <v>65</v>
      </c>
      <c r="C81" s="442" t="s">
        <v>91</v>
      </c>
      <c r="D81" s="443"/>
      <c r="E81" s="444"/>
      <c r="F81" s="198">
        <v>0.15</v>
      </c>
      <c r="G81"/>
      <c r="H81"/>
      <c r="I81"/>
      <c r="K81" s="178">
        <f>SUM(K79*K80)</f>
        <v>0</v>
      </c>
      <c r="L81" s="178">
        <f t="shared" ref="L81:O81" si="39">SUM(L79*L80)</f>
        <v>0</v>
      </c>
      <c r="M81" s="178">
        <f t="shared" si="39"/>
        <v>0</v>
      </c>
      <c r="N81" s="178">
        <f t="shared" si="39"/>
        <v>0</v>
      </c>
      <c r="O81" s="178">
        <f t="shared" si="39"/>
        <v>0</v>
      </c>
      <c r="P81" s="179">
        <f>SUM(K81:O81)</f>
        <v>0</v>
      </c>
      <c r="Q81" s="2"/>
      <c r="R81" s="226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2" thickTop="1" x14ac:dyDescent="0.2">
      <c r="A82" s="4" t="s">
        <v>67</v>
      </c>
      <c r="B82" s="4" t="s">
        <v>68</v>
      </c>
      <c r="C82" s="4"/>
      <c r="D82" s="4"/>
      <c r="E82" s="4"/>
      <c r="F82" s="4"/>
      <c r="G82" s="4"/>
      <c r="H82" s="4"/>
      <c r="I82" s="4" t="s">
        <v>69</v>
      </c>
      <c r="J82" s="4"/>
      <c r="K82" s="151">
        <f>K76+K81</f>
        <v>0</v>
      </c>
      <c r="L82" s="151">
        <f>L76+L81</f>
        <v>0</v>
      </c>
      <c r="M82" s="151">
        <f>M76+M81</f>
        <v>0</v>
      </c>
      <c r="N82" s="151">
        <f>N76+N81</f>
        <v>0</v>
      </c>
      <c r="O82" s="151">
        <f>O76+O81</f>
        <v>0</v>
      </c>
      <c r="P82" s="151">
        <f>SUM(K82:O82)</f>
        <v>0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2" thickBo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214"/>
      <c r="L83" s="215"/>
      <c r="M83" s="215"/>
      <c r="N83" s="215"/>
      <c r="O83" s="215"/>
      <c r="P83" s="208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6.5" customHeight="1" x14ac:dyDescent="0.2">
      <c r="A84" s="148"/>
      <c r="B84" s="149" t="s">
        <v>70</v>
      </c>
      <c r="C84" s="150"/>
      <c r="D84" s="150"/>
      <c r="E84" s="150"/>
      <c r="F84" s="150"/>
      <c r="G84" s="150"/>
      <c r="H84" s="150"/>
      <c r="I84" s="216"/>
      <c r="K84" s="14"/>
      <c r="L84" s="14"/>
      <c r="M84" s="14"/>
      <c r="N84" s="14"/>
      <c r="O84" s="2"/>
      <c r="P84" s="217"/>
      <c r="Q84" s="87"/>
      <c r="R84" s="87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5.25" customHeight="1" x14ac:dyDescent="0.2">
      <c r="A85" s="95"/>
      <c r="I85" s="139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28.5" customHeight="1" x14ac:dyDescent="0.2">
      <c r="A86" s="93"/>
      <c r="B86" s="137" t="s">
        <v>185</v>
      </c>
      <c r="C86" s="188" t="s">
        <v>71</v>
      </c>
      <c r="D86" s="320" t="s">
        <v>183</v>
      </c>
      <c r="E86" s="439" t="s">
        <v>72</v>
      </c>
      <c r="F86" s="440"/>
      <c r="G86" s="440"/>
      <c r="H86" s="441"/>
      <c r="I86" s="138"/>
      <c r="J86" s="119"/>
      <c r="K86" s="19"/>
      <c r="L86" s="19"/>
      <c r="M86" s="19"/>
      <c r="N86" s="19"/>
      <c r="O86" s="2"/>
      <c r="P86" s="207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2.6" customHeight="1" x14ac:dyDescent="0.2">
      <c r="A87" s="93"/>
      <c r="B87" s="1" t="s">
        <v>73</v>
      </c>
      <c r="C87" s="171">
        <v>0.49</v>
      </c>
      <c r="D87" s="172">
        <v>0.54</v>
      </c>
      <c r="E87" s="183" t="s">
        <v>74</v>
      </c>
      <c r="F87" s="184" t="s">
        <v>60</v>
      </c>
      <c r="G87" s="184"/>
      <c r="H87" s="184"/>
      <c r="I87" s="139"/>
      <c r="K87" s="108"/>
      <c r="L87" s="108"/>
      <c r="M87" s="108"/>
      <c r="N87" s="108"/>
      <c r="O87" s="2"/>
      <c r="P87" s="208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2.6" customHeight="1" x14ac:dyDescent="0.2">
      <c r="A88" s="93"/>
      <c r="B88" s="1" t="s">
        <v>75</v>
      </c>
      <c r="C88" s="171">
        <v>0.26</v>
      </c>
      <c r="D88" s="172">
        <v>0.26</v>
      </c>
      <c r="E88" s="183" t="s">
        <v>76</v>
      </c>
      <c r="F88" s="184" t="s">
        <v>57</v>
      </c>
      <c r="G88" s="185"/>
      <c r="H88" s="186"/>
      <c r="I88" s="139"/>
      <c r="K88" s="16"/>
      <c r="L88" s="16"/>
      <c r="M88" s="16"/>
      <c r="N88" s="1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2.6" customHeight="1" x14ac:dyDescent="0.2">
      <c r="A89" s="93"/>
      <c r="B89" s="1" t="s">
        <v>77</v>
      </c>
      <c r="C89" s="171">
        <v>0.49</v>
      </c>
      <c r="D89" s="172">
        <v>0.53</v>
      </c>
      <c r="E89" s="183" t="s">
        <v>78</v>
      </c>
      <c r="F89" s="184" t="s">
        <v>79</v>
      </c>
      <c r="G89" s="184"/>
      <c r="H89" s="184"/>
      <c r="I89" s="139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1.25" x14ac:dyDescent="0.2">
      <c r="A90" s="93"/>
      <c r="B90" s="1" t="s">
        <v>80</v>
      </c>
      <c r="C90" s="171">
        <v>0.26</v>
      </c>
      <c r="D90" s="172">
        <v>0.26</v>
      </c>
      <c r="E90" s="184"/>
      <c r="F90" s="184"/>
      <c r="G90" s="184"/>
      <c r="H90" s="184"/>
      <c r="I90" s="139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1.25" x14ac:dyDescent="0.2">
      <c r="A91" s="93"/>
      <c r="B91" s="1" t="s">
        <v>81</v>
      </c>
      <c r="C91" s="171">
        <v>0.36</v>
      </c>
      <c r="D91" s="172">
        <v>0.38</v>
      </c>
      <c r="E91" s="184"/>
      <c r="F91" s="184"/>
      <c r="G91" s="184"/>
      <c r="H91" s="184"/>
      <c r="I91" s="139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1.25" x14ac:dyDescent="0.2">
      <c r="A92" s="95"/>
      <c r="B92" s="1" t="s">
        <v>82</v>
      </c>
      <c r="C92" s="171">
        <v>0.21</v>
      </c>
      <c r="D92" s="172">
        <v>0.26</v>
      </c>
      <c r="E92" s="187"/>
      <c r="F92" s="187"/>
      <c r="G92" s="187"/>
      <c r="H92" s="187"/>
      <c r="I92" s="140"/>
      <c r="J92" s="4"/>
      <c r="K92" s="3"/>
      <c r="L92" s="27"/>
      <c r="M92" s="27"/>
      <c r="N92" s="27"/>
      <c r="O92" s="27"/>
      <c r="P92" s="27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5.25" customHeight="1" x14ac:dyDescent="0.2">
      <c r="A93" s="141"/>
      <c r="B93" s="132"/>
      <c r="C93" s="133"/>
      <c r="D93" s="134"/>
      <c r="E93" s="134"/>
      <c r="F93" s="134"/>
      <c r="G93" s="134"/>
      <c r="H93" s="134"/>
      <c r="I93" s="142"/>
      <c r="J93" s="97"/>
      <c r="K93" s="3"/>
      <c r="L93" s="109"/>
      <c r="M93" s="109"/>
      <c r="N93" s="109"/>
      <c r="O93" s="109"/>
      <c r="P93" s="109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6.75" customHeight="1" x14ac:dyDescent="0.2">
      <c r="A94" s="143"/>
      <c r="B94" s="135"/>
      <c r="C94" s="136"/>
      <c r="D94" s="136"/>
      <c r="E94" s="136"/>
      <c r="F94" s="136"/>
      <c r="G94" s="136"/>
      <c r="H94" s="136"/>
      <c r="I94" s="144"/>
      <c r="J94" s="97"/>
      <c r="K94" s="3"/>
      <c r="L94" s="109"/>
      <c r="M94" s="109"/>
      <c r="N94" s="109"/>
      <c r="O94" s="109"/>
      <c r="P94" s="109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2.75" customHeight="1" x14ac:dyDescent="0.2">
      <c r="A95" s="145">
        <v>1</v>
      </c>
      <c r="B95" s="4" t="s">
        <v>83</v>
      </c>
      <c r="C95" s="97"/>
      <c r="D95" s="97"/>
      <c r="E95" s="97"/>
      <c r="F95" s="97"/>
      <c r="G95" s="97"/>
      <c r="H95" s="97"/>
      <c r="I95" s="146"/>
      <c r="J95" s="97"/>
      <c r="K95" s="3"/>
      <c r="L95" s="109"/>
      <c r="M95" s="109"/>
      <c r="N95" s="109"/>
      <c r="O95" s="109"/>
      <c r="P95" s="109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2.75" customHeight="1" x14ac:dyDescent="0.2">
      <c r="A96" s="93"/>
      <c r="B96" s="1" t="s">
        <v>144</v>
      </c>
      <c r="C96" s="97"/>
      <c r="D96" s="97"/>
      <c r="E96" s="97"/>
      <c r="F96" s="97"/>
      <c r="H96" s="97"/>
      <c r="I96" s="146"/>
      <c r="J96" s="97"/>
      <c r="K96" s="3"/>
      <c r="L96" s="109"/>
      <c r="M96" s="109"/>
      <c r="N96" s="109"/>
      <c r="O96" s="109"/>
      <c r="P96" s="109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1.25" x14ac:dyDescent="0.2">
      <c r="A97" s="93"/>
      <c r="B97" s="1" t="s">
        <v>145</v>
      </c>
      <c r="C97" s="97"/>
      <c r="D97" s="97"/>
      <c r="E97" s="97"/>
      <c r="F97" s="97"/>
      <c r="H97" s="97"/>
      <c r="I97" s="146"/>
      <c r="J97" s="97"/>
      <c r="K97" s="3"/>
      <c r="L97" s="109"/>
      <c r="M97" s="109"/>
      <c r="N97" s="109"/>
      <c r="O97" s="109"/>
      <c r="P97" s="109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4.25" customHeight="1" x14ac:dyDescent="0.2">
      <c r="A98" s="95"/>
      <c r="B98" s="94" t="s">
        <v>146</v>
      </c>
      <c r="I98" s="139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2.75" customHeight="1" thickBot="1" x14ac:dyDescent="0.25">
      <c r="A99" s="173"/>
      <c r="B99" s="174" t="s">
        <v>184</v>
      </c>
      <c r="C99" s="96"/>
      <c r="D99" s="96"/>
      <c r="E99" s="96"/>
      <c r="F99" s="96"/>
      <c r="G99" s="96"/>
      <c r="H99" s="96"/>
      <c r="I99" s="147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1.25" x14ac:dyDescent="0.2">
      <c r="K100" s="122"/>
      <c r="Q100" s="1"/>
    </row>
    <row r="101" spans="1:47" ht="11.25" x14ac:dyDescent="0.2">
      <c r="B101" s="175" t="s">
        <v>84</v>
      </c>
      <c r="C101" s="175" t="s">
        <v>85</v>
      </c>
      <c r="D101" s="175" t="s">
        <v>86</v>
      </c>
      <c r="E101" s="175" t="s">
        <v>87</v>
      </c>
      <c r="F101" s="175" t="s">
        <v>88</v>
      </c>
      <c r="G101" s="175" t="s">
        <v>89</v>
      </c>
      <c r="H101" s="175" t="s">
        <v>90</v>
      </c>
      <c r="I101" s="175"/>
      <c r="J101" s="190"/>
      <c r="K101" s="191"/>
      <c r="L101" s="190"/>
      <c r="M101" s="190"/>
      <c r="Q101" s="1"/>
    </row>
    <row r="102" spans="1:47" ht="11.25" x14ac:dyDescent="0.2">
      <c r="B102" s="175" t="s">
        <v>91</v>
      </c>
      <c r="C102" s="176" t="str">
        <f>IF(C4&gt;DATE(2013, 1, 1),IF(C4&lt;DATE(2015, 7, 1),C87,D87),"ENTER START")</f>
        <v>ENTER START</v>
      </c>
      <c r="D102" s="180" t="str">
        <f t="shared" ref="D102:D107" si="40">IF($C$4&gt;DATE(2013, 1, 1),$D87,"DATE IN CELL")</f>
        <v>DATE IN CELL</v>
      </c>
      <c r="E102" s="180" t="str">
        <f t="shared" ref="E102:E107" si="41">IF($C$4&gt;DATE(2013, 1, 1),$D87,"C4            !!!")</f>
        <v>C4            !!!</v>
      </c>
      <c r="F102" s="180" t="str">
        <f t="shared" ref="F102:G107" si="42">IF($C$4&gt;DATE(2013, 1, 1),$D87,"!!!")</f>
        <v>!!!</v>
      </c>
      <c r="G102" s="180" t="str">
        <f t="shared" si="42"/>
        <v>!!!</v>
      </c>
      <c r="H102" s="175"/>
      <c r="I102" s="175"/>
      <c r="J102" s="190"/>
      <c r="K102" s="191"/>
      <c r="L102" s="190"/>
      <c r="M102" s="190"/>
      <c r="Q102" s="1"/>
    </row>
    <row r="103" spans="1:47" ht="11.25" x14ac:dyDescent="0.2">
      <c r="B103" s="175" t="s">
        <v>92</v>
      </c>
      <c r="C103" s="180" t="str">
        <f>IF(C4&gt;DATE(2013, 1, 1),IF(C4&lt;DATE(2014, 7, 1),C88,D88),"ENTER START")</f>
        <v>ENTER START</v>
      </c>
      <c r="D103" s="180" t="str">
        <f t="shared" si="40"/>
        <v>DATE IN CELL</v>
      </c>
      <c r="E103" s="180" t="str">
        <f t="shared" si="41"/>
        <v>C4            !!!</v>
      </c>
      <c r="F103" s="180" t="str">
        <f t="shared" si="42"/>
        <v>!!!</v>
      </c>
      <c r="G103" s="180" t="str">
        <f t="shared" si="42"/>
        <v>!!!</v>
      </c>
      <c r="H103" s="175"/>
      <c r="I103" s="175"/>
      <c r="J103" s="190"/>
      <c r="K103" s="192"/>
      <c r="L103" s="190"/>
      <c r="M103" s="190"/>
      <c r="Q103" s="1"/>
    </row>
    <row r="104" spans="1:47" ht="11.25" x14ac:dyDescent="0.2">
      <c r="B104" s="175" t="s">
        <v>93</v>
      </c>
      <c r="C104" s="180" t="str">
        <f>IF(C4&gt;DATE(2013, 1, 1), IF(C4&lt;DATE(2014, 7, 1),C89,D89),"ENTER START")</f>
        <v>ENTER START</v>
      </c>
      <c r="D104" s="180" t="str">
        <f t="shared" si="40"/>
        <v>DATE IN CELL</v>
      </c>
      <c r="E104" s="180" t="str">
        <f t="shared" si="41"/>
        <v>C4            !!!</v>
      </c>
      <c r="F104" s="180" t="str">
        <f t="shared" si="42"/>
        <v>!!!</v>
      </c>
      <c r="G104" s="180" t="str">
        <f t="shared" si="42"/>
        <v>!!!</v>
      </c>
      <c r="H104" s="175"/>
      <c r="I104" s="175"/>
      <c r="J104" s="190"/>
      <c r="K104" s="191"/>
      <c r="L104" s="190"/>
      <c r="M104" s="190"/>
      <c r="Q104" s="1"/>
    </row>
    <row r="105" spans="1:47" ht="11.25" x14ac:dyDescent="0.2">
      <c r="A105" s="4"/>
      <c r="B105" s="175" t="s">
        <v>94</v>
      </c>
      <c r="C105" s="180" t="str">
        <f>IF(C4&gt;DATE(2013, 1, 1), IF(C4&lt;DATE(2014, 7, 1),C90,D90),"ENTER START")</f>
        <v>ENTER START</v>
      </c>
      <c r="D105" s="180" t="str">
        <f t="shared" si="40"/>
        <v>DATE IN CELL</v>
      </c>
      <c r="E105" s="180" t="str">
        <f t="shared" si="41"/>
        <v>C4            !!!</v>
      </c>
      <c r="F105" s="180" t="str">
        <f t="shared" si="42"/>
        <v>!!!</v>
      </c>
      <c r="G105" s="180" t="str">
        <f t="shared" si="42"/>
        <v>!!!</v>
      </c>
      <c r="H105" s="175"/>
      <c r="I105" s="175"/>
      <c r="J105" s="190"/>
      <c r="K105" s="193"/>
      <c r="L105" s="190"/>
      <c r="M105" s="190"/>
      <c r="Q105" s="1"/>
    </row>
    <row r="106" spans="1:47" ht="11.25" x14ac:dyDescent="0.2">
      <c r="B106" s="175" t="s">
        <v>95</v>
      </c>
      <c r="C106" s="180" t="str">
        <f>IF(C4&gt;DATE(2013, 1, 1), IF(C4&lt;DATE(2014, 7, 1),C91,D91),"ENTER START")</f>
        <v>ENTER START</v>
      </c>
      <c r="D106" s="180" t="str">
        <f t="shared" si="40"/>
        <v>DATE IN CELL</v>
      </c>
      <c r="E106" s="180" t="str">
        <f t="shared" si="41"/>
        <v>C4            !!!</v>
      </c>
      <c r="F106" s="180" t="str">
        <f t="shared" si="42"/>
        <v>!!!</v>
      </c>
      <c r="G106" s="180" t="str">
        <f t="shared" si="42"/>
        <v>!!!</v>
      </c>
      <c r="H106" s="175"/>
      <c r="I106" s="175"/>
      <c r="J106" s="190"/>
      <c r="K106" s="190"/>
      <c r="L106" s="190"/>
      <c r="M106" s="190"/>
      <c r="Q106" s="1"/>
    </row>
    <row r="107" spans="1:47" ht="11.25" x14ac:dyDescent="0.2">
      <c r="B107" s="175" t="s">
        <v>96</v>
      </c>
      <c r="C107" s="180" t="str">
        <f>IF(C4&gt;DATE(2013, 1, 1), IF(C4&lt;DATE(2014, 7, 1),C92,D92),"ENTER START")</f>
        <v>ENTER START</v>
      </c>
      <c r="D107" s="180" t="str">
        <f t="shared" si="40"/>
        <v>DATE IN CELL</v>
      </c>
      <c r="E107" s="180" t="str">
        <f t="shared" si="41"/>
        <v>C4            !!!</v>
      </c>
      <c r="F107" s="180" t="str">
        <f t="shared" si="42"/>
        <v>!!!</v>
      </c>
      <c r="G107" s="180" t="str">
        <f t="shared" si="42"/>
        <v>!!!</v>
      </c>
      <c r="H107" s="175"/>
      <c r="I107" s="175"/>
      <c r="J107" s="190"/>
      <c r="K107" s="190"/>
      <c r="L107" s="190"/>
      <c r="M107" s="190"/>
      <c r="Q107" s="1"/>
    </row>
    <row r="108" spans="1:47" ht="11.25" x14ac:dyDescent="0.2">
      <c r="B108" s="175" t="s">
        <v>97</v>
      </c>
      <c r="C108" s="194" t="str">
        <f>IF(C4&gt;DATE(2013, 1, 1), 0,"ENTER START")</f>
        <v>ENTER START</v>
      </c>
      <c r="D108" s="195" t="str">
        <f>IF($C$4&gt;DATE(2013, 1, 1),0,"DATE IN CELL")</f>
        <v>DATE IN CELL</v>
      </c>
      <c r="E108" s="195" t="str">
        <f>IF($C$4&gt;DATE(2013, 1, 1),0,"C4            !!!")</f>
        <v>C4            !!!</v>
      </c>
      <c r="F108" s="195" t="str">
        <f>IF($C$4&gt;DATE(2013, 1, 1),0,"!!!")</f>
        <v>!!!</v>
      </c>
      <c r="G108" s="195" t="str">
        <f>IF($C$4&gt;DATE(2013, 1, 1),0,"!!!")</f>
        <v>!!!</v>
      </c>
      <c r="H108" s="175"/>
      <c r="I108" s="175"/>
      <c r="J108" s="190"/>
      <c r="K108" s="190"/>
      <c r="L108" s="190"/>
      <c r="M108" s="190"/>
      <c r="Q108" s="1"/>
    </row>
    <row r="109" spans="1:47" ht="11.25" x14ac:dyDescent="0.2">
      <c r="B109" s="175" t="s">
        <v>66</v>
      </c>
      <c r="C109" s="196" t="str">
        <f>IF(C4&gt;DATE(2013, 1, 1), IF(ISBLANK(F81),"ENTER CAPPED",F81),"ENTER START")</f>
        <v>ENTER START</v>
      </c>
      <c r="D109" s="197" t="str">
        <f>IF($C$4&gt;DATE(2013, 1, 1),IF(ISBLANK(F81),"F&amp;A RATE IN   ",F81),"DATE IN CELL")</f>
        <v>DATE IN CELL</v>
      </c>
      <c r="E109" s="197" t="str">
        <f>IF($C$4&gt;DATE(2013, 1, 1),IF(ISBLANK(F81),"CELL F81        ",F81),"C4            !!!")</f>
        <v>C4            !!!</v>
      </c>
      <c r="F109" s="197" t="str">
        <f>IF($C$4&gt;DATE(2013, 1, 1),IF(ISBLANK(F81),"!!! ",F81),"!!!")</f>
        <v>!!!</v>
      </c>
      <c r="G109" s="197" t="str">
        <f>IF($C$4&gt;DATE(2013, 1, 1),IF(ISBLANK(F81),"!!! ",F81),"!!!")</f>
        <v>!!!</v>
      </c>
      <c r="H109" s="175"/>
      <c r="I109" s="175"/>
      <c r="J109" s="190"/>
      <c r="K109" s="190"/>
      <c r="L109" s="190"/>
      <c r="M109" s="190"/>
      <c r="Q109" s="1"/>
    </row>
    <row r="110" spans="1:47" ht="11.25" x14ac:dyDescent="0.2"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Q110" s="1"/>
    </row>
    <row r="111" spans="1:47" ht="11.25" x14ac:dyDescent="0.2"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Q111" s="1"/>
    </row>
    <row r="112" spans="1:47" ht="11.25" x14ac:dyDescent="0.2">
      <c r="F112" s="131"/>
      <c r="Q112" s="1"/>
    </row>
    <row r="113" spans="6:17" ht="11.25" x14ac:dyDescent="0.2">
      <c r="F113" s="131"/>
      <c r="Q113" s="1"/>
    </row>
    <row r="114" spans="6:17" ht="11.25" x14ac:dyDescent="0.2">
      <c r="Q114" s="1"/>
    </row>
    <row r="115" spans="6:17" ht="11.25" x14ac:dyDescent="0.2">
      <c r="Q115" s="1"/>
    </row>
    <row r="116" spans="6:17" ht="11.25" x14ac:dyDescent="0.2">
      <c r="Q116" s="1"/>
    </row>
    <row r="117" spans="6:17" ht="11.25" x14ac:dyDescent="0.2">
      <c r="Q117" s="1"/>
    </row>
    <row r="118" spans="6:17" ht="11.25" x14ac:dyDescent="0.2">
      <c r="Q118" s="1"/>
    </row>
    <row r="119" spans="6:17" ht="11.25" x14ac:dyDescent="0.2">
      <c r="Q119" s="1"/>
    </row>
    <row r="120" spans="6:17" ht="11.25" x14ac:dyDescent="0.2">
      <c r="Q120" s="1"/>
    </row>
    <row r="121" spans="6:17" ht="11.25" x14ac:dyDescent="0.2">
      <c r="Q121" s="1"/>
    </row>
    <row r="122" spans="6:17" ht="11.25" x14ac:dyDescent="0.2">
      <c r="Q122" s="1"/>
    </row>
    <row r="123" spans="6:17" ht="11.25" x14ac:dyDescent="0.2">
      <c r="Q123" s="1"/>
    </row>
    <row r="124" spans="6:17" ht="11.25" x14ac:dyDescent="0.2">
      <c r="Q124" s="1"/>
    </row>
    <row r="125" spans="6:17" ht="11.25" x14ac:dyDescent="0.2">
      <c r="Q125" s="1"/>
    </row>
    <row r="126" spans="6:17" ht="11.25" x14ac:dyDescent="0.2">
      <c r="Q126" s="1"/>
    </row>
    <row r="127" spans="6:17" ht="11.25" x14ac:dyDescent="0.2">
      <c r="Q127" s="1"/>
    </row>
    <row r="128" spans="6:17" ht="11.25" x14ac:dyDescent="0.2">
      <c r="Q128" s="1"/>
    </row>
    <row r="129" spans="17:17" ht="11.25" x14ac:dyDescent="0.2">
      <c r="Q129" s="1"/>
    </row>
    <row r="130" spans="17:17" ht="11.25" x14ac:dyDescent="0.2">
      <c r="Q130" s="1"/>
    </row>
    <row r="131" spans="17:17" ht="11.25" x14ac:dyDescent="0.2">
      <c r="Q131" s="1"/>
    </row>
    <row r="132" spans="17:17" ht="11.25" x14ac:dyDescent="0.2">
      <c r="Q132" s="1"/>
    </row>
    <row r="133" spans="17:17" ht="11.25" x14ac:dyDescent="0.2">
      <c r="Q133" s="1"/>
    </row>
    <row r="134" spans="17:17" ht="11.25" x14ac:dyDescent="0.2">
      <c r="Q134" s="1"/>
    </row>
    <row r="135" spans="17:17" ht="11.25" x14ac:dyDescent="0.2">
      <c r="Q135" s="1"/>
    </row>
    <row r="136" spans="17:17" ht="11.25" x14ac:dyDescent="0.2">
      <c r="Q136" s="1"/>
    </row>
    <row r="137" spans="17:17" ht="11.25" x14ac:dyDescent="0.2">
      <c r="Q137" s="1"/>
    </row>
    <row r="138" spans="17:17" ht="11.25" x14ac:dyDescent="0.2">
      <c r="Q138" s="1"/>
    </row>
    <row r="139" spans="17:17" ht="11.25" x14ac:dyDescent="0.2">
      <c r="Q139" s="1"/>
    </row>
    <row r="140" spans="17:17" ht="11.25" x14ac:dyDescent="0.2">
      <c r="Q140" s="1"/>
    </row>
    <row r="141" spans="17:17" ht="11.25" x14ac:dyDescent="0.2">
      <c r="Q141" s="1"/>
    </row>
    <row r="142" spans="17:17" ht="11.25" x14ac:dyDescent="0.2">
      <c r="Q142" s="1"/>
    </row>
    <row r="143" spans="17:17" ht="11.25" x14ac:dyDescent="0.2">
      <c r="Q143" s="1"/>
    </row>
    <row r="144" spans="17:17" ht="11.25" x14ac:dyDescent="0.2">
      <c r="Q144" s="1"/>
    </row>
    <row r="145" spans="17:17" ht="11.25" x14ac:dyDescent="0.2">
      <c r="Q145" s="1"/>
    </row>
    <row r="146" spans="17:17" ht="11.25" x14ac:dyDescent="0.2">
      <c r="Q146" s="1"/>
    </row>
    <row r="147" spans="17:17" ht="11.25" x14ac:dyDescent="0.2">
      <c r="Q147" s="1"/>
    </row>
    <row r="148" spans="17:17" ht="11.25" x14ac:dyDescent="0.2">
      <c r="Q148" s="1"/>
    </row>
    <row r="149" spans="17:17" ht="11.25" x14ac:dyDescent="0.2">
      <c r="Q149" s="1"/>
    </row>
    <row r="150" spans="17:17" ht="11.25" x14ac:dyDescent="0.2">
      <c r="Q150" s="1"/>
    </row>
    <row r="151" spans="17:17" ht="11.25" x14ac:dyDescent="0.2">
      <c r="Q151" s="1"/>
    </row>
    <row r="152" spans="17:17" ht="11.25" x14ac:dyDescent="0.2">
      <c r="Q152" s="1"/>
    </row>
    <row r="153" spans="17:17" ht="11.25" x14ac:dyDescent="0.2">
      <c r="Q153" s="1"/>
    </row>
    <row r="154" spans="17:17" ht="11.25" x14ac:dyDescent="0.2">
      <c r="Q154" s="1"/>
    </row>
    <row r="155" spans="17:17" ht="11.25" x14ac:dyDescent="0.2">
      <c r="Q155" s="1"/>
    </row>
    <row r="156" spans="17:17" ht="11.25" x14ac:dyDescent="0.2">
      <c r="Q156" s="1"/>
    </row>
    <row r="157" spans="17:17" ht="11.25" x14ac:dyDescent="0.2">
      <c r="Q157" s="1"/>
    </row>
    <row r="158" spans="17:17" ht="11.25" x14ac:dyDescent="0.2">
      <c r="Q158" s="1"/>
    </row>
    <row r="159" spans="17:17" ht="11.25" x14ac:dyDescent="0.2">
      <c r="Q159" s="1"/>
    </row>
    <row r="160" spans="17:17" ht="11.25" x14ac:dyDescent="0.2">
      <c r="Q160" s="1"/>
    </row>
    <row r="161" spans="17:17" ht="11.25" x14ac:dyDescent="0.2">
      <c r="Q161" s="1"/>
    </row>
    <row r="162" spans="17:17" ht="11.25" x14ac:dyDescent="0.2">
      <c r="Q162" s="1"/>
    </row>
    <row r="163" spans="17:17" ht="11.25" x14ac:dyDescent="0.2">
      <c r="Q163" s="1"/>
    </row>
    <row r="164" spans="17:17" ht="11.25" x14ac:dyDescent="0.2">
      <c r="Q164" s="1"/>
    </row>
    <row r="165" spans="17:17" ht="11.25" x14ac:dyDescent="0.2">
      <c r="Q165" s="1"/>
    </row>
    <row r="166" spans="17:17" ht="11.25" x14ac:dyDescent="0.2">
      <c r="Q166" s="1"/>
    </row>
    <row r="167" spans="17:17" ht="11.25" x14ac:dyDescent="0.2">
      <c r="Q167" s="1"/>
    </row>
    <row r="168" spans="17:17" ht="11.25" x14ac:dyDescent="0.2">
      <c r="Q168" s="1"/>
    </row>
    <row r="169" spans="17:17" ht="11.25" x14ac:dyDescent="0.2">
      <c r="Q169" s="1"/>
    </row>
    <row r="170" spans="17:17" ht="11.25" x14ac:dyDescent="0.2">
      <c r="Q170" s="1"/>
    </row>
    <row r="171" spans="17:17" ht="11.25" x14ac:dyDescent="0.2">
      <c r="Q171" s="1"/>
    </row>
    <row r="172" spans="17:17" ht="11.25" x14ac:dyDescent="0.2">
      <c r="Q172" s="1"/>
    </row>
    <row r="173" spans="17:17" ht="11.25" x14ac:dyDescent="0.2">
      <c r="Q173" s="1"/>
    </row>
    <row r="174" spans="17:17" ht="11.25" x14ac:dyDescent="0.2">
      <c r="Q174" s="1"/>
    </row>
    <row r="175" spans="17:17" ht="11.25" x14ac:dyDescent="0.2">
      <c r="Q175" s="1"/>
    </row>
    <row r="176" spans="17:17" ht="11.25" x14ac:dyDescent="0.2">
      <c r="Q176" s="1"/>
    </row>
    <row r="177" spans="17:17" ht="11.25" x14ac:dyDescent="0.2">
      <c r="Q177" s="1"/>
    </row>
    <row r="178" spans="17:17" ht="11.25" x14ac:dyDescent="0.2">
      <c r="Q178" s="1"/>
    </row>
    <row r="179" spans="17:17" ht="11.25" x14ac:dyDescent="0.2">
      <c r="Q179" s="1"/>
    </row>
    <row r="180" spans="17:17" ht="11.25" x14ac:dyDescent="0.2">
      <c r="Q180" s="1"/>
    </row>
    <row r="181" spans="17:17" ht="11.25" x14ac:dyDescent="0.2">
      <c r="Q181" s="1"/>
    </row>
    <row r="182" spans="17:17" ht="11.25" x14ac:dyDescent="0.2">
      <c r="Q182" s="1"/>
    </row>
    <row r="183" spans="17:17" ht="11.25" x14ac:dyDescent="0.2">
      <c r="Q183" s="1"/>
    </row>
    <row r="184" spans="17:17" ht="11.25" x14ac:dyDescent="0.2">
      <c r="Q184" s="1"/>
    </row>
    <row r="185" spans="17:17" ht="11.25" x14ac:dyDescent="0.2">
      <c r="Q185" s="1"/>
    </row>
    <row r="186" spans="17:17" ht="11.25" x14ac:dyDescent="0.2">
      <c r="Q186" s="1"/>
    </row>
    <row r="187" spans="17:17" ht="11.25" x14ac:dyDescent="0.2">
      <c r="Q187" s="1"/>
    </row>
    <row r="188" spans="17:17" ht="11.25" x14ac:dyDescent="0.2">
      <c r="Q188" s="1"/>
    </row>
    <row r="189" spans="17:17" ht="11.25" x14ac:dyDescent="0.2">
      <c r="Q189" s="1"/>
    </row>
    <row r="190" spans="17:17" ht="11.25" x14ac:dyDescent="0.2">
      <c r="Q190" s="1"/>
    </row>
    <row r="191" spans="17:17" ht="11.25" x14ac:dyDescent="0.2">
      <c r="Q191" s="1"/>
    </row>
  </sheetData>
  <sheetProtection selectLockedCells="1"/>
  <mergeCells count="19">
    <mergeCell ref="R57:V57"/>
    <mergeCell ref="E86:H86"/>
    <mergeCell ref="C81:E81"/>
    <mergeCell ref="H58:I58"/>
    <mergeCell ref="H59:I59"/>
    <mergeCell ref="B72:D73"/>
    <mergeCell ref="C3:H3"/>
    <mergeCell ref="C4:H4"/>
    <mergeCell ref="K1:Q1"/>
    <mergeCell ref="J4:O4"/>
    <mergeCell ref="C80:E80"/>
    <mergeCell ref="B47:D48"/>
    <mergeCell ref="J2:P2"/>
    <mergeCell ref="J3:O3"/>
    <mergeCell ref="B53:I53"/>
    <mergeCell ref="B54:I54"/>
    <mergeCell ref="B55:I55"/>
    <mergeCell ref="C1:H1"/>
    <mergeCell ref="C2:H2"/>
  </mergeCells>
  <phoneticPr fontId="0" type="noConversion"/>
  <conditionalFormatting sqref="F81">
    <cfRule type="expression" dxfId="5" priority="1">
      <formula>$C$81&lt;&gt;"Sponsor caps F&amp;A. Enter rate:"</formula>
    </cfRule>
    <cfRule type="expression" dxfId="4" priority="2">
      <formula>$C$81="Sponsor caps F&amp;A. Enter rate:"</formula>
    </cfRule>
  </conditionalFormatting>
  <conditionalFormatting sqref="K62:P62">
    <cfRule type="cellIs" dxfId="3" priority="5" operator="equal">
      <formula>"ERR- see H63"</formula>
    </cfRule>
  </conditionalFormatting>
  <conditionalFormatting sqref="K80:P80">
    <cfRule type="cellIs" dxfId="2" priority="4" operator="notBetween">
      <formula>0</formula>
      <formula>1</formula>
    </cfRule>
  </conditionalFormatting>
  <dataValidations disablePrompts="1" count="3">
    <dataValidation type="list" allowBlank="1" showInputMessage="1" showErrorMessage="1" sqref="B79" xr:uid="{00000000-0002-0000-0000-000000000000}">
      <formula1>$F$87:$F$89</formula1>
    </dataValidation>
    <dataValidation type="list" allowBlank="1" showInputMessage="1" showErrorMessage="1" sqref="H63" xr:uid="{00000000-0002-0000-0000-000001000000}">
      <formula1>"Yes, No"</formula1>
    </dataValidation>
    <dataValidation type="list" allowBlank="1" showInputMessage="1" showErrorMessage="1" sqref="C81:E81" xr:uid="{00000000-0002-0000-0000-000002000000}">
      <formula1>$B$102:$B$109</formula1>
    </dataValidation>
  </dataValidations>
  <hyperlinks>
    <hyperlink ref="S73" r:id="rId1" xr:uid="{845270A9-F290-4511-B709-4BFF1938E07C}"/>
  </hyperlinks>
  <printOptions horizontalCentered="1"/>
  <pageMargins left="0" right="0" top="0.75" bottom="0" header="0" footer="0"/>
  <pageSetup scale="68" orientation="portrait" r:id="rId2"/>
  <headerFooter alignWithMargins="0"/>
  <ignoredErrors>
    <ignoredError sqref="P58:P59 P66:P70" unlockedFormula="1"/>
    <ignoredError sqref="P60" formula="1"/>
    <ignoredError sqref="P26" formulaRange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Q114"/>
  <sheetViews>
    <sheetView zoomScale="90" zoomScaleNormal="90" zoomScalePageLayoutView="115" workbookViewId="0">
      <selection activeCell="C9" sqref="C9"/>
    </sheetView>
  </sheetViews>
  <sheetFormatPr defaultColWidth="8.85546875" defaultRowHeight="12.75" x14ac:dyDescent="0.2"/>
  <cols>
    <col min="1" max="1" width="35.7109375" style="30" customWidth="1"/>
    <col min="2" max="2" width="14.140625" style="30" customWidth="1"/>
    <col min="3" max="3" width="16.7109375" style="30" customWidth="1"/>
    <col min="4" max="4" width="8" style="30" customWidth="1"/>
    <col min="5" max="5" width="10.140625" style="30" customWidth="1"/>
    <col min="6" max="6" width="10" style="30" customWidth="1"/>
    <col min="7" max="7" width="10.42578125" style="30" customWidth="1"/>
    <col min="8" max="8" width="56.85546875" style="30" bestFit="1" customWidth="1"/>
    <col min="9" max="256" width="8.85546875" style="30"/>
    <col min="257" max="257" width="62.28515625" style="30" bestFit="1" customWidth="1"/>
    <col min="258" max="258" width="14.140625" style="30" customWidth="1"/>
    <col min="259" max="259" width="12.85546875" style="30" customWidth="1"/>
    <col min="260" max="260" width="8" style="30" customWidth="1"/>
    <col min="261" max="261" width="11.28515625" style="30" customWidth="1"/>
    <col min="262" max="262" width="10" style="30" customWidth="1"/>
    <col min="263" max="263" width="10.42578125" style="30" customWidth="1"/>
    <col min="264" max="264" width="43.85546875" style="30" customWidth="1"/>
    <col min="265" max="512" width="8.85546875" style="30"/>
    <col min="513" max="513" width="62.28515625" style="30" bestFit="1" customWidth="1"/>
    <col min="514" max="514" width="14.140625" style="30" customWidth="1"/>
    <col min="515" max="515" width="12.85546875" style="30" customWidth="1"/>
    <col min="516" max="516" width="8" style="30" customWidth="1"/>
    <col min="517" max="517" width="11.28515625" style="30" customWidth="1"/>
    <col min="518" max="518" width="10" style="30" customWidth="1"/>
    <col min="519" max="519" width="10.42578125" style="30" customWidth="1"/>
    <col min="520" max="520" width="43.85546875" style="30" customWidth="1"/>
    <col min="521" max="768" width="8.85546875" style="30"/>
    <col min="769" max="769" width="62.28515625" style="30" bestFit="1" customWidth="1"/>
    <col min="770" max="770" width="14.140625" style="30" customWidth="1"/>
    <col min="771" max="771" width="12.85546875" style="30" customWidth="1"/>
    <col min="772" max="772" width="8" style="30" customWidth="1"/>
    <col min="773" max="773" width="11.28515625" style="30" customWidth="1"/>
    <col min="774" max="774" width="10" style="30" customWidth="1"/>
    <col min="775" max="775" width="10.42578125" style="30" customWidth="1"/>
    <col min="776" max="776" width="43.85546875" style="30" customWidth="1"/>
    <col min="777" max="1024" width="8.85546875" style="30"/>
    <col min="1025" max="1025" width="62.28515625" style="30" bestFit="1" customWidth="1"/>
    <col min="1026" max="1026" width="14.140625" style="30" customWidth="1"/>
    <col min="1027" max="1027" width="12.85546875" style="30" customWidth="1"/>
    <col min="1028" max="1028" width="8" style="30" customWidth="1"/>
    <col min="1029" max="1029" width="11.28515625" style="30" customWidth="1"/>
    <col min="1030" max="1030" width="10" style="30" customWidth="1"/>
    <col min="1031" max="1031" width="10.42578125" style="30" customWidth="1"/>
    <col min="1032" max="1032" width="43.85546875" style="30" customWidth="1"/>
    <col min="1033" max="1280" width="8.85546875" style="30"/>
    <col min="1281" max="1281" width="62.28515625" style="30" bestFit="1" customWidth="1"/>
    <col min="1282" max="1282" width="14.140625" style="30" customWidth="1"/>
    <col min="1283" max="1283" width="12.85546875" style="30" customWidth="1"/>
    <col min="1284" max="1284" width="8" style="30" customWidth="1"/>
    <col min="1285" max="1285" width="11.28515625" style="30" customWidth="1"/>
    <col min="1286" max="1286" width="10" style="30" customWidth="1"/>
    <col min="1287" max="1287" width="10.42578125" style="30" customWidth="1"/>
    <col min="1288" max="1288" width="43.85546875" style="30" customWidth="1"/>
    <col min="1289" max="1536" width="8.85546875" style="30"/>
    <col min="1537" max="1537" width="62.28515625" style="30" bestFit="1" customWidth="1"/>
    <col min="1538" max="1538" width="14.140625" style="30" customWidth="1"/>
    <col min="1539" max="1539" width="12.85546875" style="30" customWidth="1"/>
    <col min="1540" max="1540" width="8" style="30" customWidth="1"/>
    <col min="1541" max="1541" width="11.28515625" style="30" customWidth="1"/>
    <col min="1542" max="1542" width="10" style="30" customWidth="1"/>
    <col min="1543" max="1543" width="10.42578125" style="30" customWidth="1"/>
    <col min="1544" max="1544" width="43.85546875" style="30" customWidth="1"/>
    <col min="1545" max="1792" width="8.85546875" style="30"/>
    <col min="1793" max="1793" width="62.28515625" style="30" bestFit="1" customWidth="1"/>
    <col min="1794" max="1794" width="14.140625" style="30" customWidth="1"/>
    <col min="1795" max="1795" width="12.85546875" style="30" customWidth="1"/>
    <col min="1796" max="1796" width="8" style="30" customWidth="1"/>
    <col min="1797" max="1797" width="11.28515625" style="30" customWidth="1"/>
    <col min="1798" max="1798" width="10" style="30" customWidth="1"/>
    <col min="1799" max="1799" width="10.42578125" style="30" customWidth="1"/>
    <col min="1800" max="1800" width="43.85546875" style="30" customWidth="1"/>
    <col min="1801" max="2048" width="8.85546875" style="30"/>
    <col min="2049" max="2049" width="62.28515625" style="30" bestFit="1" customWidth="1"/>
    <col min="2050" max="2050" width="14.140625" style="30" customWidth="1"/>
    <col min="2051" max="2051" width="12.85546875" style="30" customWidth="1"/>
    <col min="2052" max="2052" width="8" style="30" customWidth="1"/>
    <col min="2053" max="2053" width="11.28515625" style="30" customWidth="1"/>
    <col min="2054" max="2054" width="10" style="30" customWidth="1"/>
    <col min="2055" max="2055" width="10.42578125" style="30" customWidth="1"/>
    <col min="2056" max="2056" width="43.85546875" style="30" customWidth="1"/>
    <col min="2057" max="2304" width="8.85546875" style="30"/>
    <col min="2305" max="2305" width="62.28515625" style="30" bestFit="1" customWidth="1"/>
    <col min="2306" max="2306" width="14.140625" style="30" customWidth="1"/>
    <col min="2307" max="2307" width="12.85546875" style="30" customWidth="1"/>
    <col min="2308" max="2308" width="8" style="30" customWidth="1"/>
    <col min="2309" max="2309" width="11.28515625" style="30" customWidth="1"/>
    <col min="2310" max="2310" width="10" style="30" customWidth="1"/>
    <col min="2311" max="2311" width="10.42578125" style="30" customWidth="1"/>
    <col min="2312" max="2312" width="43.85546875" style="30" customWidth="1"/>
    <col min="2313" max="2560" width="8.85546875" style="30"/>
    <col min="2561" max="2561" width="62.28515625" style="30" bestFit="1" customWidth="1"/>
    <col min="2562" max="2562" width="14.140625" style="30" customWidth="1"/>
    <col min="2563" max="2563" width="12.85546875" style="30" customWidth="1"/>
    <col min="2564" max="2564" width="8" style="30" customWidth="1"/>
    <col min="2565" max="2565" width="11.28515625" style="30" customWidth="1"/>
    <col min="2566" max="2566" width="10" style="30" customWidth="1"/>
    <col min="2567" max="2567" width="10.42578125" style="30" customWidth="1"/>
    <col min="2568" max="2568" width="43.85546875" style="30" customWidth="1"/>
    <col min="2569" max="2816" width="8.85546875" style="30"/>
    <col min="2817" max="2817" width="62.28515625" style="30" bestFit="1" customWidth="1"/>
    <col min="2818" max="2818" width="14.140625" style="30" customWidth="1"/>
    <col min="2819" max="2819" width="12.85546875" style="30" customWidth="1"/>
    <col min="2820" max="2820" width="8" style="30" customWidth="1"/>
    <col min="2821" max="2821" width="11.28515625" style="30" customWidth="1"/>
    <col min="2822" max="2822" width="10" style="30" customWidth="1"/>
    <col min="2823" max="2823" width="10.42578125" style="30" customWidth="1"/>
    <col min="2824" max="2824" width="43.85546875" style="30" customWidth="1"/>
    <col min="2825" max="3072" width="8.85546875" style="30"/>
    <col min="3073" max="3073" width="62.28515625" style="30" bestFit="1" customWidth="1"/>
    <col min="3074" max="3074" width="14.140625" style="30" customWidth="1"/>
    <col min="3075" max="3075" width="12.85546875" style="30" customWidth="1"/>
    <col min="3076" max="3076" width="8" style="30" customWidth="1"/>
    <col min="3077" max="3077" width="11.28515625" style="30" customWidth="1"/>
    <col min="3078" max="3078" width="10" style="30" customWidth="1"/>
    <col min="3079" max="3079" width="10.42578125" style="30" customWidth="1"/>
    <col min="3080" max="3080" width="43.85546875" style="30" customWidth="1"/>
    <col min="3081" max="3328" width="8.85546875" style="30"/>
    <col min="3329" max="3329" width="62.28515625" style="30" bestFit="1" customWidth="1"/>
    <col min="3330" max="3330" width="14.140625" style="30" customWidth="1"/>
    <col min="3331" max="3331" width="12.85546875" style="30" customWidth="1"/>
    <col min="3332" max="3332" width="8" style="30" customWidth="1"/>
    <col min="3333" max="3333" width="11.28515625" style="30" customWidth="1"/>
    <col min="3334" max="3334" width="10" style="30" customWidth="1"/>
    <col min="3335" max="3335" width="10.42578125" style="30" customWidth="1"/>
    <col min="3336" max="3336" width="43.85546875" style="30" customWidth="1"/>
    <col min="3337" max="3584" width="8.85546875" style="30"/>
    <col min="3585" max="3585" width="62.28515625" style="30" bestFit="1" customWidth="1"/>
    <col min="3586" max="3586" width="14.140625" style="30" customWidth="1"/>
    <col min="3587" max="3587" width="12.85546875" style="30" customWidth="1"/>
    <col min="3588" max="3588" width="8" style="30" customWidth="1"/>
    <col min="3589" max="3589" width="11.28515625" style="30" customWidth="1"/>
    <col min="3590" max="3590" width="10" style="30" customWidth="1"/>
    <col min="3591" max="3591" width="10.42578125" style="30" customWidth="1"/>
    <col min="3592" max="3592" width="43.85546875" style="30" customWidth="1"/>
    <col min="3593" max="3840" width="8.85546875" style="30"/>
    <col min="3841" max="3841" width="62.28515625" style="30" bestFit="1" customWidth="1"/>
    <col min="3842" max="3842" width="14.140625" style="30" customWidth="1"/>
    <col min="3843" max="3843" width="12.85546875" style="30" customWidth="1"/>
    <col min="3844" max="3844" width="8" style="30" customWidth="1"/>
    <col min="3845" max="3845" width="11.28515625" style="30" customWidth="1"/>
    <col min="3846" max="3846" width="10" style="30" customWidth="1"/>
    <col min="3847" max="3847" width="10.42578125" style="30" customWidth="1"/>
    <col min="3848" max="3848" width="43.85546875" style="30" customWidth="1"/>
    <col min="3849" max="4096" width="8.85546875" style="30"/>
    <col min="4097" max="4097" width="62.28515625" style="30" bestFit="1" customWidth="1"/>
    <col min="4098" max="4098" width="14.140625" style="30" customWidth="1"/>
    <col min="4099" max="4099" width="12.85546875" style="30" customWidth="1"/>
    <col min="4100" max="4100" width="8" style="30" customWidth="1"/>
    <col min="4101" max="4101" width="11.28515625" style="30" customWidth="1"/>
    <col min="4102" max="4102" width="10" style="30" customWidth="1"/>
    <col min="4103" max="4103" width="10.42578125" style="30" customWidth="1"/>
    <col min="4104" max="4104" width="43.85546875" style="30" customWidth="1"/>
    <col min="4105" max="4352" width="8.85546875" style="30"/>
    <col min="4353" max="4353" width="62.28515625" style="30" bestFit="1" customWidth="1"/>
    <col min="4354" max="4354" width="14.140625" style="30" customWidth="1"/>
    <col min="4355" max="4355" width="12.85546875" style="30" customWidth="1"/>
    <col min="4356" max="4356" width="8" style="30" customWidth="1"/>
    <col min="4357" max="4357" width="11.28515625" style="30" customWidth="1"/>
    <col min="4358" max="4358" width="10" style="30" customWidth="1"/>
    <col min="4359" max="4359" width="10.42578125" style="30" customWidth="1"/>
    <col min="4360" max="4360" width="43.85546875" style="30" customWidth="1"/>
    <col min="4361" max="4608" width="8.85546875" style="30"/>
    <col min="4609" max="4609" width="62.28515625" style="30" bestFit="1" customWidth="1"/>
    <col min="4610" max="4610" width="14.140625" style="30" customWidth="1"/>
    <col min="4611" max="4611" width="12.85546875" style="30" customWidth="1"/>
    <col min="4612" max="4612" width="8" style="30" customWidth="1"/>
    <col min="4613" max="4613" width="11.28515625" style="30" customWidth="1"/>
    <col min="4614" max="4614" width="10" style="30" customWidth="1"/>
    <col min="4615" max="4615" width="10.42578125" style="30" customWidth="1"/>
    <col min="4616" max="4616" width="43.85546875" style="30" customWidth="1"/>
    <col min="4617" max="4864" width="8.85546875" style="30"/>
    <col min="4865" max="4865" width="62.28515625" style="30" bestFit="1" customWidth="1"/>
    <col min="4866" max="4866" width="14.140625" style="30" customWidth="1"/>
    <col min="4867" max="4867" width="12.85546875" style="30" customWidth="1"/>
    <col min="4868" max="4868" width="8" style="30" customWidth="1"/>
    <col min="4869" max="4869" width="11.28515625" style="30" customWidth="1"/>
    <col min="4870" max="4870" width="10" style="30" customWidth="1"/>
    <col min="4871" max="4871" width="10.42578125" style="30" customWidth="1"/>
    <col min="4872" max="4872" width="43.85546875" style="30" customWidth="1"/>
    <col min="4873" max="5120" width="8.85546875" style="30"/>
    <col min="5121" max="5121" width="62.28515625" style="30" bestFit="1" customWidth="1"/>
    <col min="5122" max="5122" width="14.140625" style="30" customWidth="1"/>
    <col min="5123" max="5123" width="12.85546875" style="30" customWidth="1"/>
    <col min="5124" max="5124" width="8" style="30" customWidth="1"/>
    <col min="5125" max="5125" width="11.28515625" style="30" customWidth="1"/>
    <col min="5126" max="5126" width="10" style="30" customWidth="1"/>
    <col min="5127" max="5127" width="10.42578125" style="30" customWidth="1"/>
    <col min="5128" max="5128" width="43.85546875" style="30" customWidth="1"/>
    <col min="5129" max="5376" width="8.85546875" style="30"/>
    <col min="5377" max="5377" width="62.28515625" style="30" bestFit="1" customWidth="1"/>
    <col min="5378" max="5378" width="14.140625" style="30" customWidth="1"/>
    <col min="5379" max="5379" width="12.85546875" style="30" customWidth="1"/>
    <col min="5380" max="5380" width="8" style="30" customWidth="1"/>
    <col min="5381" max="5381" width="11.28515625" style="30" customWidth="1"/>
    <col min="5382" max="5382" width="10" style="30" customWidth="1"/>
    <col min="5383" max="5383" width="10.42578125" style="30" customWidth="1"/>
    <col min="5384" max="5384" width="43.85546875" style="30" customWidth="1"/>
    <col min="5385" max="5632" width="8.85546875" style="30"/>
    <col min="5633" max="5633" width="62.28515625" style="30" bestFit="1" customWidth="1"/>
    <col min="5634" max="5634" width="14.140625" style="30" customWidth="1"/>
    <col min="5635" max="5635" width="12.85546875" style="30" customWidth="1"/>
    <col min="5636" max="5636" width="8" style="30" customWidth="1"/>
    <col min="5637" max="5637" width="11.28515625" style="30" customWidth="1"/>
    <col min="5638" max="5638" width="10" style="30" customWidth="1"/>
    <col min="5639" max="5639" width="10.42578125" style="30" customWidth="1"/>
    <col min="5640" max="5640" width="43.85546875" style="30" customWidth="1"/>
    <col min="5641" max="5888" width="8.85546875" style="30"/>
    <col min="5889" max="5889" width="62.28515625" style="30" bestFit="1" customWidth="1"/>
    <col min="5890" max="5890" width="14.140625" style="30" customWidth="1"/>
    <col min="5891" max="5891" width="12.85546875" style="30" customWidth="1"/>
    <col min="5892" max="5892" width="8" style="30" customWidth="1"/>
    <col min="5893" max="5893" width="11.28515625" style="30" customWidth="1"/>
    <col min="5894" max="5894" width="10" style="30" customWidth="1"/>
    <col min="5895" max="5895" width="10.42578125" style="30" customWidth="1"/>
    <col min="5896" max="5896" width="43.85546875" style="30" customWidth="1"/>
    <col min="5897" max="6144" width="8.85546875" style="30"/>
    <col min="6145" max="6145" width="62.28515625" style="30" bestFit="1" customWidth="1"/>
    <col min="6146" max="6146" width="14.140625" style="30" customWidth="1"/>
    <col min="6147" max="6147" width="12.85546875" style="30" customWidth="1"/>
    <col min="6148" max="6148" width="8" style="30" customWidth="1"/>
    <col min="6149" max="6149" width="11.28515625" style="30" customWidth="1"/>
    <col min="6150" max="6150" width="10" style="30" customWidth="1"/>
    <col min="6151" max="6151" width="10.42578125" style="30" customWidth="1"/>
    <col min="6152" max="6152" width="43.85546875" style="30" customWidth="1"/>
    <col min="6153" max="6400" width="8.85546875" style="30"/>
    <col min="6401" max="6401" width="62.28515625" style="30" bestFit="1" customWidth="1"/>
    <col min="6402" max="6402" width="14.140625" style="30" customWidth="1"/>
    <col min="6403" max="6403" width="12.85546875" style="30" customWidth="1"/>
    <col min="6404" max="6404" width="8" style="30" customWidth="1"/>
    <col min="6405" max="6405" width="11.28515625" style="30" customWidth="1"/>
    <col min="6406" max="6406" width="10" style="30" customWidth="1"/>
    <col min="6407" max="6407" width="10.42578125" style="30" customWidth="1"/>
    <col min="6408" max="6408" width="43.85546875" style="30" customWidth="1"/>
    <col min="6409" max="6656" width="8.85546875" style="30"/>
    <col min="6657" max="6657" width="62.28515625" style="30" bestFit="1" customWidth="1"/>
    <col min="6658" max="6658" width="14.140625" style="30" customWidth="1"/>
    <col min="6659" max="6659" width="12.85546875" style="30" customWidth="1"/>
    <col min="6660" max="6660" width="8" style="30" customWidth="1"/>
    <col min="6661" max="6661" width="11.28515625" style="30" customWidth="1"/>
    <col min="6662" max="6662" width="10" style="30" customWidth="1"/>
    <col min="6663" max="6663" width="10.42578125" style="30" customWidth="1"/>
    <col min="6664" max="6664" width="43.85546875" style="30" customWidth="1"/>
    <col min="6665" max="6912" width="8.85546875" style="30"/>
    <col min="6913" max="6913" width="62.28515625" style="30" bestFit="1" customWidth="1"/>
    <col min="6914" max="6914" width="14.140625" style="30" customWidth="1"/>
    <col min="6915" max="6915" width="12.85546875" style="30" customWidth="1"/>
    <col min="6916" max="6916" width="8" style="30" customWidth="1"/>
    <col min="6917" max="6917" width="11.28515625" style="30" customWidth="1"/>
    <col min="6918" max="6918" width="10" style="30" customWidth="1"/>
    <col min="6919" max="6919" width="10.42578125" style="30" customWidth="1"/>
    <col min="6920" max="6920" width="43.85546875" style="30" customWidth="1"/>
    <col min="6921" max="7168" width="8.85546875" style="30"/>
    <col min="7169" max="7169" width="62.28515625" style="30" bestFit="1" customWidth="1"/>
    <col min="7170" max="7170" width="14.140625" style="30" customWidth="1"/>
    <col min="7171" max="7171" width="12.85546875" style="30" customWidth="1"/>
    <col min="7172" max="7172" width="8" style="30" customWidth="1"/>
    <col min="7173" max="7173" width="11.28515625" style="30" customWidth="1"/>
    <col min="7174" max="7174" width="10" style="30" customWidth="1"/>
    <col min="7175" max="7175" width="10.42578125" style="30" customWidth="1"/>
    <col min="7176" max="7176" width="43.85546875" style="30" customWidth="1"/>
    <col min="7177" max="7424" width="8.85546875" style="30"/>
    <col min="7425" max="7425" width="62.28515625" style="30" bestFit="1" customWidth="1"/>
    <col min="7426" max="7426" width="14.140625" style="30" customWidth="1"/>
    <col min="7427" max="7427" width="12.85546875" style="30" customWidth="1"/>
    <col min="7428" max="7428" width="8" style="30" customWidth="1"/>
    <col min="7429" max="7429" width="11.28515625" style="30" customWidth="1"/>
    <col min="7430" max="7430" width="10" style="30" customWidth="1"/>
    <col min="7431" max="7431" width="10.42578125" style="30" customWidth="1"/>
    <col min="7432" max="7432" width="43.85546875" style="30" customWidth="1"/>
    <col min="7433" max="7680" width="8.85546875" style="30"/>
    <col min="7681" max="7681" width="62.28515625" style="30" bestFit="1" customWidth="1"/>
    <col min="7682" max="7682" width="14.140625" style="30" customWidth="1"/>
    <col min="7683" max="7683" width="12.85546875" style="30" customWidth="1"/>
    <col min="7684" max="7684" width="8" style="30" customWidth="1"/>
    <col min="7685" max="7685" width="11.28515625" style="30" customWidth="1"/>
    <col min="7686" max="7686" width="10" style="30" customWidth="1"/>
    <col min="7687" max="7687" width="10.42578125" style="30" customWidth="1"/>
    <col min="7688" max="7688" width="43.85546875" style="30" customWidth="1"/>
    <col min="7689" max="7936" width="8.85546875" style="30"/>
    <col min="7937" max="7937" width="62.28515625" style="30" bestFit="1" customWidth="1"/>
    <col min="7938" max="7938" width="14.140625" style="30" customWidth="1"/>
    <col min="7939" max="7939" width="12.85546875" style="30" customWidth="1"/>
    <col min="7940" max="7940" width="8" style="30" customWidth="1"/>
    <col min="7941" max="7941" width="11.28515625" style="30" customWidth="1"/>
    <col min="7942" max="7942" width="10" style="30" customWidth="1"/>
    <col min="7943" max="7943" width="10.42578125" style="30" customWidth="1"/>
    <col min="7944" max="7944" width="43.85546875" style="30" customWidth="1"/>
    <col min="7945" max="8192" width="8.85546875" style="30"/>
    <col min="8193" max="8193" width="62.28515625" style="30" bestFit="1" customWidth="1"/>
    <col min="8194" max="8194" width="14.140625" style="30" customWidth="1"/>
    <col min="8195" max="8195" width="12.85546875" style="30" customWidth="1"/>
    <col min="8196" max="8196" width="8" style="30" customWidth="1"/>
    <col min="8197" max="8197" width="11.28515625" style="30" customWidth="1"/>
    <col min="8198" max="8198" width="10" style="30" customWidth="1"/>
    <col min="8199" max="8199" width="10.42578125" style="30" customWidth="1"/>
    <col min="8200" max="8200" width="43.85546875" style="30" customWidth="1"/>
    <col min="8201" max="8448" width="8.85546875" style="30"/>
    <col min="8449" max="8449" width="62.28515625" style="30" bestFit="1" customWidth="1"/>
    <col min="8450" max="8450" width="14.140625" style="30" customWidth="1"/>
    <col min="8451" max="8451" width="12.85546875" style="30" customWidth="1"/>
    <col min="8452" max="8452" width="8" style="30" customWidth="1"/>
    <col min="8453" max="8453" width="11.28515625" style="30" customWidth="1"/>
    <col min="8454" max="8454" width="10" style="30" customWidth="1"/>
    <col min="8455" max="8455" width="10.42578125" style="30" customWidth="1"/>
    <col min="8456" max="8456" width="43.85546875" style="30" customWidth="1"/>
    <col min="8457" max="8704" width="8.85546875" style="30"/>
    <col min="8705" max="8705" width="62.28515625" style="30" bestFit="1" customWidth="1"/>
    <col min="8706" max="8706" width="14.140625" style="30" customWidth="1"/>
    <col min="8707" max="8707" width="12.85546875" style="30" customWidth="1"/>
    <col min="8708" max="8708" width="8" style="30" customWidth="1"/>
    <col min="8709" max="8709" width="11.28515625" style="30" customWidth="1"/>
    <col min="8710" max="8710" width="10" style="30" customWidth="1"/>
    <col min="8711" max="8711" width="10.42578125" style="30" customWidth="1"/>
    <col min="8712" max="8712" width="43.85546875" style="30" customWidth="1"/>
    <col min="8713" max="8960" width="8.85546875" style="30"/>
    <col min="8961" max="8961" width="62.28515625" style="30" bestFit="1" customWidth="1"/>
    <col min="8962" max="8962" width="14.140625" style="30" customWidth="1"/>
    <col min="8963" max="8963" width="12.85546875" style="30" customWidth="1"/>
    <col min="8964" max="8964" width="8" style="30" customWidth="1"/>
    <col min="8965" max="8965" width="11.28515625" style="30" customWidth="1"/>
    <col min="8966" max="8966" width="10" style="30" customWidth="1"/>
    <col min="8967" max="8967" width="10.42578125" style="30" customWidth="1"/>
    <col min="8968" max="8968" width="43.85546875" style="30" customWidth="1"/>
    <col min="8969" max="9216" width="8.85546875" style="30"/>
    <col min="9217" max="9217" width="62.28515625" style="30" bestFit="1" customWidth="1"/>
    <col min="9218" max="9218" width="14.140625" style="30" customWidth="1"/>
    <col min="9219" max="9219" width="12.85546875" style="30" customWidth="1"/>
    <col min="9220" max="9220" width="8" style="30" customWidth="1"/>
    <col min="9221" max="9221" width="11.28515625" style="30" customWidth="1"/>
    <col min="9222" max="9222" width="10" style="30" customWidth="1"/>
    <col min="9223" max="9223" width="10.42578125" style="30" customWidth="1"/>
    <col min="9224" max="9224" width="43.85546875" style="30" customWidth="1"/>
    <col min="9225" max="9472" width="8.85546875" style="30"/>
    <col min="9473" max="9473" width="62.28515625" style="30" bestFit="1" customWidth="1"/>
    <col min="9474" max="9474" width="14.140625" style="30" customWidth="1"/>
    <col min="9475" max="9475" width="12.85546875" style="30" customWidth="1"/>
    <col min="9476" max="9476" width="8" style="30" customWidth="1"/>
    <col min="9477" max="9477" width="11.28515625" style="30" customWidth="1"/>
    <col min="9478" max="9478" width="10" style="30" customWidth="1"/>
    <col min="9479" max="9479" width="10.42578125" style="30" customWidth="1"/>
    <col min="9480" max="9480" width="43.85546875" style="30" customWidth="1"/>
    <col min="9481" max="9728" width="8.85546875" style="30"/>
    <col min="9729" max="9729" width="62.28515625" style="30" bestFit="1" customWidth="1"/>
    <col min="9730" max="9730" width="14.140625" style="30" customWidth="1"/>
    <col min="9731" max="9731" width="12.85546875" style="30" customWidth="1"/>
    <col min="9732" max="9732" width="8" style="30" customWidth="1"/>
    <col min="9733" max="9733" width="11.28515625" style="30" customWidth="1"/>
    <col min="9734" max="9734" width="10" style="30" customWidth="1"/>
    <col min="9735" max="9735" width="10.42578125" style="30" customWidth="1"/>
    <col min="9736" max="9736" width="43.85546875" style="30" customWidth="1"/>
    <col min="9737" max="9984" width="8.85546875" style="30"/>
    <col min="9985" max="9985" width="62.28515625" style="30" bestFit="1" customWidth="1"/>
    <col min="9986" max="9986" width="14.140625" style="30" customWidth="1"/>
    <col min="9987" max="9987" width="12.85546875" style="30" customWidth="1"/>
    <col min="9988" max="9988" width="8" style="30" customWidth="1"/>
    <col min="9989" max="9989" width="11.28515625" style="30" customWidth="1"/>
    <col min="9990" max="9990" width="10" style="30" customWidth="1"/>
    <col min="9991" max="9991" width="10.42578125" style="30" customWidth="1"/>
    <col min="9992" max="9992" width="43.85546875" style="30" customWidth="1"/>
    <col min="9993" max="10240" width="8.85546875" style="30"/>
    <col min="10241" max="10241" width="62.28515625" style="30" bestFit="1" customWidth="1"/>
    <col min="10242" max="10242" width="14.140625" style="30" customWidth="1"/>
    <col min="10243" max="10243" width="12.85546875" style="30" customWidth="1"/>
    <col min="10244" max="10244" width="8" style="30" customWidth="1"/>
    <col min="10245" max="10245" width="11.28515625" style="30" customWidth="1"/>
    <col min="10246" max="10246" width="10" style="30" customWidth="1"/>
    <col min="10247" max="10247" width="10.42578125" style="30" customWidth="1"/>
    <col min="10248" max="10248" width="43.85546875" style="30" customWidth="1"/>
    <col min="10249" max="10496" width="8.85546875" style="30"/>
    <col min="10497" max="10497" width="62.28515625" style="30" bestFit="1" customWidth="1"/>
    <col min="10498" max="10498" width="14.140625" style="30" customWidth="1"/>
    <col min="10499" max="10499" width="12.85546875" style="30" customWidth="1"/>
    <col min="10500" max="10500" width="8" style="30" customWidth="1"/>
    <col min="10501" max="10501" width="11.28515625" style="30" customWidth="1"/>
    <col min="10502" max="10502" width="10" style="30" customWidth="1"/>
    <col min="10503" max="10503" width="10.42578125" style="30" customWidth="1"/>
    <col min="10504" max="10504" width="43.85546875" style="30" customWidth="1"/>
    <col min="10505" max="10752" width="8.85546875" style="30"/>
    <col min="10753" max="10753" width="62.28515625" style="30" bestFit="1" customWidth="1"/>
    <col min="10754" max="10754" width="14.140625" style="30" customWidth="1"/>
    <col min="10755" max="10755" width="12.85546875" style="30" customWidth="1"/>
    <col min="10756" max="10756" width="8" style="30" customWidth="1"/>
    <col min="10757" max="10757" width="11.28515625" style="30" customWidth="1"/>
    <col min="10758" max="10758" width="10" style="30" customWidth="1"/>
    <col min="10759" max="10759" width="10.42578125" style="30" customWidth="1"/>
    <col min="10760" max="10760" width="43.85546875" style="30" customWidth="1"/>
    <col min="10761" max="11008" width="8.85546875" style="30"/>
    <col min="11009" max="11009" width="62.28515625" style="30" bestFit="1" customWidth="1"/>
    <col min="11010" max="11010" width="14.140625" style="30" customWidth="1"/>
    <col min="11011" max="11011" width="12.85546875" style="30" customWidth="1"/>
    <col min="11012" max="11012" width="8" style="30" customWidth="1"/>
    <col min="11013" max="11013" width="11.28515625" style="30" customWidth="1"/>
    <col min="11014" max="11014" width="10" style="30" customWidth="1"/>
    <col min="11015" max="11015" width="10.42578125" style="30" customWidth="1"/>
    <col min="11016" max="11016" width="43.85546875" style="30" customWidth="1"/>
    <col min="11017" max="11264" width="8.85546875" style="30"/>
    <col min="11265" max="11265" width="62.28515625" style="30" bestFit="1" customWidth="1"/>
    <col min="11266" max="11266" width="14.140625" style="30" customWidth="1"/>
    <col min="11267" max="11267" width="12.85546875" style="30" customWidth="1"/>
    <col min="11268" max="11268" width="8" style="30" customWidth="1"/>
    <col min="11269" max="11269" width="11.28515625" style="30" customWidth="1"/>
    <col min="11270" max="11270" width="10" style="30" customWidth="1"/>
    <col min="11271" max="11271" width="10.42578125" style="30" customWidth="1"/>
    <col min="11272" max="11272" width="43.85546875" style="30" customWidth="1"/>
    <col min="11273" max="11520" width="8.85546875" style="30"/>
    <col min="11521" max="11521" width="62.28515625" style="30" bestFit="1" customWidth="1"/>
    <col min="11522" max="11522" width="14.140625" style="30" customWidth="1"/>
    <col min="11523" max="11523" width="12.85546875" style="30" customWidth="1"/>
    <col min="11524" max="11524" width="8" style="30" customWidth="1"/>
    <col min="11525" max="11525" width="11.28515625" style="30" customWidth="1"/>
    <col min="11526" max="11526" width="10" style="30" customWidth="1"/>
    <col min="11527" max="11527" width="10.42578125" style="30" customWidth="1"/>
    <col min="11528" max="11528" width="43.85546875" style="30" customWidth="1"/>
    <col min="11529" max="11776" width="8.85546875" style="30"/>
    <col min="11777" max="11777" width="62.28515625" style="30" bestFit="1" customWidth="1"/>
    <col min="11778" max="11778" width="14.140625" style="30" customWidth="1"/>
    <col min="11779" max="11779" width="12.85546875" style="30" customWidth="1"/>
    <col min="11780" max="11780" width="8" style="30" customWidth="1"/>
    <col min="11781" max="11781" width="11.28515625" style="30" customWidth="1"/>
    <col min="11782" max="11782" width="10" style="30" customWidth="1"/>
    <col min="11783" max="11783" width="10.42578125" style="30" customWidth="1"/>
    <col min="11784" max="11784" width="43.85546875" style="30" customWidth="1"/>
    <col min="11785" max="12032" width="8.85546875" style="30"/>
    <col min="12033" max="12033" width="62.28515625" style="30" bestFit="1" customWidth="1"/>
    <col min="12034" max="12034" width="14.140625" style="30" customWidth="1"/>
    <col min="12035" max="12035" width="12.85546875" style="30" customWidth="1"/>
    <col min="12036" max="12036" width="8" style="30" customWidth="1"/>
    <col min="12037" max="12037" width="11.28515625" style="30" customWidth="1"/>
    <col min="12038" max="12038" width="10" style="30" customWidth="1"/>
    <col min="12039" max="12039" width="10.42578125" style="30" customWidth="1"/>
    <col min="12040" max="12040" width="43.85546875" style="30" customWidth="1"/>
    <col min="12041" max="12288" width="8.85546875" style="30"/>
    <col min="12289" max="12289" width="62.28515625" style="30" bestFit="1" customWidth="1"/>
    <col min="12290" max="12290" width="14.140625" style="30" customWidth="1"/>
    <col min="12291" max="12291" width="12.85546875" style="30" customWidth="1"/>
    <col min="12292" max="12292" width="8" style="30" customWidth="1"/>
    <col min="12293" max="12293" width="11.28515625" style="30" customWidth="1"/>
    <col min="12294" max="12294" width="10" style="30" customWidth="1"/>
    <col min="12295" max="12295" width="10.42578125" style="30" customWidth="1"/>
    <col min="12296" max="12296" width="43.85546875" style="30" customWidth="1"/>
    <col min="12297" max="12544" width="8.85546875" style="30"/>
    <col min="12545" max="12545" width="62.28515625" style="30" bestFit="1" customWidth="1"/>
    <col min="12546" max="12546" width="14.140625" style="30" customWidth="1"/>
    <col min="12547" max="12547" width="12.85546875" style="30" customWidth="1"/>
    <col min="12548" max="12548" width="8" style="30" customWidth="1"/>
    <col min="12549" max="12549" width="11.28515625" style="30" customWidth="1"/>
    <col min="12550" max="12550" width="10" style="30" customWidth="1"/>
    <col min="12551" max="12551" width="10.42578125" style="30" customWidth="1"/>
    <col min="12552" max="12552" width="43.85546875" style="30" customWidth="1"/>
    <col min="12553" max="12800" width="8.85546875" style="30"/>
    <col min="12801" max="12801" width="62.28515625" style="30" bestFit="1" customWidth="1"/>
    <col min="12802" max="12802" width="14.140625" style="30" customWidth="1"/>
    <col min="12803" max="12803" width="12.85546875" style="30" customWidth="1"/>
    <col min="12804" max="12804" width="8" style="30" customWidth="1"/>
    <col min="12805" max="12805" width="11.28515625" style="30" customWidth="1"/>
    <col min="12806" max="12806" width="10" style="30" customWidth="1"/>
    <col min="12807" max="12807" width="10.42578125" style="30" customWidth="1"/>
    <col min="12808" max="12808" width="43.85546875" style="30" customWidth="1"/>
    <col min="12809" max="13056" width="8.85546875" style="30"/>
    <col min="13057" max="13057" width="62.28515625" style="30" bestFit="1" customWidth="1"/>
    <col min="13058" max="13058" width="14.140625" style="30" customWidth="1"/>
    <col min="13059" max="13059" width="12.85546875" style="30" customWidth="1"/>
    <col min="13060" max="13060" width="8" style="30" customWidth="1"/>
    <col min="13061" max="13061" width="11.28515625" style="30" customWidth="1"/>
    <col min="13062" max="13062" width="10" style="30" customWidth="1"/>
    <col min="13063" max="13063" width="10.42578125" style="30" customWidth="1"/>
    <col min="13064" max="13064" width="43.85546875" style="30" customWidth="1"/>
    <col min="13065" max="13312" width="8.85546875" style="30"/>
    <col min="13313" max="13313" width="62.28515625" style="30" bestFit="1" customWidth="1"/>
    <col min="13314" max="13314" width="14.140625" style="30" customWidth="1"/>
    <col min="13315" max="13315" width="12.85546875" style="30" customWidth="1"/>
    <col min="13316" max="13316" width="8" style="30" customWidth="1"/>
    <col min="13317" max="13317" width="11.28515625" style="30" customWidth="1"/>
    <col min="13318" max="13318" width="10" style="30" customWidth="1"/>
    <col min="13319" max="13319" width="10.42578125" style="30" customWidth="1"/>
    <col min="13320" max="13320" width="43.85546875" style="30" customWidth="1"/>
    <col min="13321" max="13568" width="8.85546875" style="30"/>
    <col min="13569" max="13569" width="62.28515625" style="30" bestFit="1" customWidth="1"/>
    <col min="13570" max="13570" width="14.140625" style="30" customWidth="1"/>
    <col min="13571" max="13571" width="12.85546875" style="30" customWidth="1"/>
    <col min="13572" max="13572" width="8" style="30" customWidth="1"/>
    <col min="13573" max="13573" width="11.28515625" style="30" customWidth="1"/>
    <col min="13574" max="13574" width="10" style="30" customWidth="1"/>
    <col min="13575" max="13575" width="10.42578125" style="30" customWidth="1"/>
    <col min="13576" max="13576" width="43.85546875" style="30" customWidth="1"/>
    <col min="13577" max="13824" width="8.85546875" style="30"/>
    <col min="13825" max="13825" width="62.28515625" style="30" bestFit="1" customWidth="1"/>
    <col min="13826" max="13826" width="14.140625" style="30" customWidth="1"/>
    <col min="13827" max="13827" width="12.85546875" style="30" customWidth="1"/>
    <col min="13828" max="13828" width="8" style="30" customWidth="1"/>
    <col min="13829" max="13829" width="11.28515625" style="30" customWidth="1"/>
    <col min="13830" max="13830" width="10" style="30" customWidth="1"/>
    <col min="13831" max="13831" width="10.42578125" style="30" customWidth="1"/>
    <col min="13832" max="13832" width="43.85546875" style="30" customWidth="1"/>
    <col min="13833" max="14080" width="8.85546875" style="30"/>
    <col min="14081" max="14081" width="62.28515625" style="30" bestFit="1" customWidth="1"/>
    <col min="14082" max="14082" width="14.140625" style="30" customWidth="1"/>
    <col min="14083" max="14083" width="12.85546875" style="30" customWidth="1"/>
    <col min="14084" max="14084" width="8" style="30" customWidth="1"/>
    <col min="14085" max="14085" width="11.28515625" style="30" customWidth="1"/>
    <col min="14086" max="14086" width="10" style="30" customWidth="1"/>
    <col min="14087" max="14087" width="10.42578125" style="30" customWidth="1"/>
    <col min="14088" max="14088" width="43.85546875" style="30" customWidth="1"/>
    <col min="14089" max="14336" width="8.85546875" style="30"/>
    <col min="14337" max="14337" width="62.28515625" style="30" bestFit="1" customWidth="1"/>
    <col min="14338" max="14338" width="14.140625" style="30" customWidth="1"/>
    <col min="14339" max="14339" width="12.85546875" style="30" customWidth="1"/>
    <col min="14340" max="14340" width="8" style="30" customWidth="1"/>
    <col min="14341" max="14341" width="11.28515625" style="30" customWidth="1"/>
    <col min="14342" max="14342" width="10" style="30" customWidth="1"/>
    <col min="14343" max="14343" width="10.42578125" style="30" customWidth="1"/>
    <col min="14344" max="14344" width="43.85546875" style="30" customWidth="1"/>
    <col min="14345" max="14592" width="8.85546875" style="30"/>
    <col min="14593" max="14593" width="62.28515625" style="30" bestFit="1" customWidth="1"/>
    <col min="14594" max="14594" width="14.140625" style="30" customWidth="1"/>
    <col min="14595" max="14595" width="12.85546875" style="30" customWidth="1"/>
    <col min="14596" max="14596" width="8" style="30" customWidth="1"/>
    <col min="14597" max="14597" width="11.28515625" style="30" customWidth="1"/>
    <col min="14598" max="14598" width="10" style="30" customWidth="1"/>
    <col min="14599" max="14599" width="10.42578125" style="30" customWidth="1"/>
    <col min="14600" max="14600" width="43.85546875" style="30" customWidth="1"/>
    <col min="14601" max="14848" width="8.85546875" style="30"/>
    <col min="14849" max="14849" width="62.28515625" style="30" bestFit="1" customWidth="1"/>
    <col min="14850" max="14850" width="14.140625" style="30" customWidth="1"/>
    <col min="14851" max="14851" width="12.85546875" style="30" customWidth="1"/>
    <col min="14852" max="14852" width="8" style="30" customWidth="1"/>
    <col min="14853" max="14853" width="11.28515625" style="30" customWidth="1"/>
    <col min="14854" max="14854" width="10" style="30" customWidth="1"/>
    <col min="14855" max="14855" width="10.42578125" style="30" customWidth="1"/>
    <col min="14856" max="14856" width="43.85546875" style="30" customWidth="1"/>
    <col min="14857" max="15104" width="8.85546875" style="30"/>
    <col min="15105" max="15105" width="62.28515625" style="30" bestFit="1" customWidth="1"/>
    <col min="15106" max="15106" width="14.140625" style="30" customWidth="1"/>
    <col min="15107" max="15107" width="12.85546875" style="30" customWidth="1"/>
    <col min="15108" max="15108" width="8" style="30" customWidth="1"/>
    <col min="15109" max="15109" width="11.28515625" style="30" customWidth="1"/>
    <col min="15110" max="15110" width="10" style="30" customWidth="1"/>
    <col min="15111" max="15111" width="10.42578125" style="30" customWidth="1"/>
    <col min="15112" max="15112" width="43.85546875" style="30" customWidth="1"/>
    <col min="15113" max="15360" width="8.85546875" style="30"/>
    <col min="15361" max="15361" width="62.28515625" style="30" bestFit="1" customWidth="1"/>
    <col min="15362" max="15362" width="14.140625" style="30" customWidth="1"/>
    <col min="15363" max="15363" width="12.85546875" style="30" customWidth="1"/>
    <col min="15364" max="15364" width="8" style="30" customWidth="1"/>
    <col min="15365" max="15365" width="11.28515625" style="30" customWidth="1"/>
    <col min="15366" max="15366" width="10" style="30" customWidth="1"/>
    <col min="15367" max="15367" width="10.42578125" style="30" customWidth="1"/>
    <col min="15368" max="15368" width="43.85546875" style="30" customWidth="1"/>
    <col min="15369" max="15616" width="8.85546875" style="30"/>
    <col min="15617" max="15617" width="62.28515625" style="30" bestFit="1" customWidth="1"/>
    <col min="15618" max="15618" width="14.140625" style="30" customWidth="1"/>
    <col min="15619" max="15619" width="12.85546875" style="30" customWidth="1"/>
    <col min="15620" max="15620" width="8" style="30" customWidth="1"/>
    <col min="15621" max="15621" width="11.28515625" style="30" customWidth="1"/>
    <col min="15622" max="15622" width="10" style="30" customWidth="1"/>
    <col min="15623" max="15623" width="10.42578125" style="30" customWidth="1"/>
    <col min="15624" max="15624" width="43.85546875" style="30" customWidth="1"/>
    <col min="15625" max="15872" width="8.85546875" style="30"/>
    <col min="15873" max="15873" width="62.28515625" style="30" bestFit="1" customWidth="1"/>
    <col min="15874" max="15874" width="14.140625" style="30" customWidth="1"/>
    <col min="15875" max="15875" width="12.85546875" style="30" customWidth="1"/>
    <col min="15876" max="15876" width="8" style="30" customWidth="1"/>
    <col min="15877" max="15877" width="11.28515625" style="30" customWidth="1"/>
    <col min="15878" max="15878" width="10" style="30" customWidth="1"/>
    <col min="15879" max="15879" width="10.42578125" style="30" customWidth="1"/>
    <col min="15880" max="15880" width="43.85546875" style="30" customWidth="1"/>
    <col min="15881" max="16128" width="8.85546875" style="30"/>
    <col min="16129" max="16129" width="62.28515625" style="30" bestFit="1" customWidth="1"/>
    <col min="16130" max="16130" width="14.140625" style="30" customWidth="1"/>
    <col min="16131" max="16131" width="12.85546875" style="30" customWidth="1"/>
    <col min="16132" max="16132" width="8" style="30" customWidth="1"/>
    <col min="16133" max="16133" width="11.28515625" style="30" customWidth="1"/>
    <col min="16134" max="16134" width="10" style="30" customWidth="1"/>
    <col min="16135" max="16135" width="10.42578125" style="30" customWidth="1"/>
    <col min="16136" max="16136" width="43.85546875" style="30" customWidth="1"/>
    <col min="16137" max="16384" width="8.85546875" style="30"/>
  </cols>
  <sheetData>
    <row r="1" spans="1:17" ht="30" customHeight="1" x14ac:dyDescent="0.2">
      <c r="A1" s="456" t="s">
        <v>98</v>
      </c>
      <c r="B1" s="457"/>
      <c r="C1" s="457"/>
      <c r="D1" s="457"/>
      <c r="E1" s="457"/>
      <c r="F1" s="457"/>
      <c r="G1" s="457"/>
      <c r="H1" s="458"/>
    </row>
    <row r="2" spans="1:17" ht="33" customHeight="1" thickBot="1" x14ac:dyDescent="0.25">
      <c r="A2" s="49" t="s">
        <v>99</v>
      </c>
      <c r="B2" s="50" t="s">
        <v>100</v>
      </c>
      <c r="C2" s="50" t="s">
        <v>101</v>
      </c>
      <c r="D2" s="67" t="s">
        <v>102</v>
      </c>
      <c r="E2" s="67" t="s">
        <v>103</v>
      </c>
      <c r="F2" s="68" t="s">
        <v>104</v>
      </c>
      <c r="G2" s="68" t="s">
        <v>105</v>
      </c>
      <c r="H2" s="51" t="s">
        <v>106</v>
      </c>
      <c r="I2" s="88"/>
      <c r="J2" s="88"/>
      <c r="K2" s="88"/>
      <c r="L2" s="88"/>
      <c r="M2" s="88"/>
      <c r="N2" s="88"/>
      <c r="O2" s="88"/>
      <c r="P2" s="88"/>
      <c r="Q2" s="88"/>
    </row>
    <row r="3" spans="1:17" ht="15.75" customHeight="1" thickTop="1" x14ac:dyDescent="0.2">
      <c r="A3" s="377" t="s">
        <v>107</v>
      </c>
      <c r="B3" s="72"/>
      <c r="C3" s="72"/>
      <c r="D3" s="73"/>
      <c r="E3" s="73"/>
      <c r="F3" s="74"/>
      <c r="G3" s="74"/>
      <c r="H3" s="75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">
      <c r="A4" s="202"/>
      <c r="B4" s="203"/>
      <c r="C4" s="203"/>
      <c r="D4" s="204"/>
      <c r="E4" s="204"/>
      <c r="F4" s="205"/>
      <c r="G4" s="229">
        <f>(F4*E4)*D4</f>
        <v>0</v>
      </c>
      <c r="H4" s="99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2">
      <c r="A5" s="206"/>
      <c r="B5" s="299"/>
      <c r="C5" s="299"/>
      <c r="D5" s="204"/>
      <c r="E5" s="204">
        <v>0</v>
      </c>
      <c r="F5" s="205">
        <v>0</v>
      </c>
      <c r="G5" s="229">
        <f>(F5*E5)</f>
        <v>0</v>
      </c>
      <c r="H5" s="99"/>
      <c r="I5" s="88"/>
      <c r="J5" s="88"/>
      <c r="K5" s="88"/>
      <c r="L5" s="88"/>
      <c r="M5" s="88"/>
      <c r="N5" s="88"/>
      <c r="O5" s="88"/>
      <c r="P5" s="88"/>
      <c r="Q5" s="88"/>
    </row>
    <row r="6" spans="1:17" x14ac:dyDescent="0.2">
      <c r="A6" s="98"/>
      <c r="B6" s="230"/>
      <c r="C6" s="230"/>
      <c r="D6" s="231"/>
      <c r="E6" s="231"/>
      <c r="F6" s="232"/>
      <c r="G6" s="229">
        <f>(F6*E6)</f>
        <v>0</v>
      </c>
      <c r="H6" s="99"/>
      <c r="I6" s="88"/>
      <c r="J6" s="88"/>
      <c r="K6" s="88"/>
      <c r="L6" s="88"/>
      <c r="M6" s="88"/>
      <c r="N6" s="88"/>
      <c r="O6" s="88"/>
      <c r="P6" s="88"/>
      <c r="Q6" s="88"/>
    </row>
    <row r="7" spans="1:17" ht="12.75" customHeight="1" x14ac:dyDescent="0.2">
      <c r="A7" s="36"/>
      <c r="B7" s="230"/>
      <c r="C7" s="230"/>
      <c r="D7" s="231"/>
      <c r="E7" s="231"/>
      <c r="F7" s="232"/>
      <c r="G7" s="229">
        <f t="shared" ref="G7:G11" si="0">(F7*E7)*D7</f>
        <v>0</v>
      </c>
      <c r="H7" s="99"/>
      <c r="I7" s="88"/>
      <c r="J7" s="88"/>
      <c r="K7" s="88"/>
      <c r="L7" s="88"/>
      <c r="M7" s="88"/>
      <c r="N7" s="88"/>
      <c r="O7" s="88"/>
      <c r="P7" s="88"/>
      <c r="Q7" s="88"/>
    </row>
    <row r="8" spans="1:17" x14ac:dyDescent="0.2">
      <c r="A8" s="36"/>
      <c r="B8" s="233"/>
      <c r="C8" s="233"/>
      <c r="D8" s="231"/>
      <c r="E8" s="231"/>
      <c r="F8" s="232"/>
      <c r="G8" s="229">
        <f t="shared" si="0"/>
        <v>0</v>
      </c>
      <c r="H8" s="37"/>
      <c r="I8" s="88"/>
      <c r="J8" s="88"/>
      <c r="K8" s="88"/>
      <c r="L8" s="88"/>
      <c r="M8" s="88"/>
      <c r="N8" s="88"/>
      <c r="O8" s="88"/>
      <c r="P8" s="88"/>
      <c r="Q8" s="88"/>
    </row>
    <row r="9" spans="1:17" x14ac:dyDescent="0.2">
      <c r="A9" s="36"/>
      <c r="B9" s="233"/>
      <c r="C9" s="233"/>
      <c r="D9" s="231"/>
      <c r="E9" s="231"/>
      <c r="F9" s="232"/>
      <c r="G9" s="229">
        <f t="shared" si="0"/>
        <v>0</v>
      </c>
      <c r="H9" s="37"/>
      <c r="I9" s="88"/>
      <c r="J9" s="88"/>
      <c r="K9" s="88"/>
      <c r="L9" s="88"/>
      <c r="M9" s="88"/>
      <c r="N9" s="88"/>
      <c r="O9" s="88"/>
      <c r="P9" s="88"/>
      <c r="Q9" s="88"/>
    </row>
    <row r="10" spans="1:17" x14ac:dyDescent="0.2">
      <c r="A10" s="36"/>
      <c r="B10" s="233"/>
      <c r="C10" s="233"/>
      <c r="D10" s="231"/>
      <c r="E10" s="231"/>
      <c r="F10" s="232"/>
      <c r="G10" s="229">
        <f t="shared" si="0"/>
        <v>0</v>
      </c>
      <c r="H10" s="37"/>
      <c r="I10" s="88"/>
      <c r="J10" s="88"/>
      <c r="K10" s="88"/>
      <c r="L10" s="88"/>
      <c r="M10" s="88"/>
      <c r="N10" s="88"/>
      <c r="O10" s="88"/>
      <c r="P10" s="88"/>
      <c r="Q10" s="88"/>
    </row>
    <row r="11" spans="1:17" x14ac:dyDescent="0.2">
      <c r="A11" s="36"/>
      <c r="B11" s="233"/>
      <c r="C11" s="233"/>
      <c r="D11" s="231"/>
      <c r="E11" s="231"/>
      <c r="F11" s="232"/>
      <c r="G11" s="229">
        <f t="shared" si="0"/>
        <v>0</v>
      </c>
      <c r="H11" s="37"/>
      <c r="I11" s="88"/>
      <c r="J11" s="88"/>
      <c r="K11" s="88"/>
      <c r="L11" s="88"/>
      <c r="M11" s="88"/>
      <c r="N11" s="88"/>
      <c r="O11" s="88"/>
      <c r="P11" s="88"/>
      <c r="Q11" s="88"/>
    </row>
    <row r="12" spans="1:17" ht="13.5" thickBot="1" x14ac:dyDescent="0.25">
      <c r="A12" s="38" t="s">
        <v>108</v>
      </c>
      <c r="B12" s="277"/>
      <c r="C12" s="277"/>
      <c r="D12" s="278"/>
      <c r="E12" s="278"/>
      <c r="F12" s="279"/>
      <c r="G12" s="275">
        <f>SUM(G4:G11)</f>
        <v>0</v>
      </c>
      <c r="H12" s="39"/>
      <c r="I12" s="88"/>
      <c r="J12" s="88"/>
      <c r="K12" s="88"/>
      <c r="L12" s="88"/>
      <c r="M12" s="88"/>
      <c r="N12" s="88"/>
      <c r="O12" s="88"/>
      <c r="P12" s="88"/>
      <c r="Q12" s="88"/>
    </row>
    <row r="13" spans="1:17" ht="15.75" customHeight="1" x14ac:dyDescent="0.2">
      <c r="A13" s="76" t="s">
        <v>109</v>
      </c>
      <c r="B13" s="77"/>
      <c r="C13" s="77"/>
      <c r="D13" s="78"/>
      <c r="E13" s="78"/>
      <c r="F13" s="79"/>
      <c r="G13" s="79"/>
      <c r="H13" s="80"/>
      <c r="I13" s="88"/>
      <c r="J13" s="88"/>
      <c r="K13" s="88"/>
      <c r="L13" s="88"/>
      <c r="M13" s="88"/>
      <c r="N13" s="88"/>
      <c r="O13" s="88"/>
      <c r="P13" s="88"/>
      <c r="Q13" s="88"/>
    </row>
    <row r="14" spans="1:17" x14ac:dyDescent="0.2">
      <c r="A14" s="120"/>
      <c r="B14" s="230"/>
      <c r="C14" s="230"/>
      <c r="D14" s="231"/>
      <c r="E14" s="231"/>
      <c r="F14" s="232"/>
      <c r="G14" s="229">
        <f>(F14*E14)</f>
        <v>0</v>
      </c>
      <c r="H14" s="37"/>
      <c r="I14" s="88"/>
      <c r="J14" s="88"/>
      <c r="K14" s="88"/>
      <c r="L14" s="88"/>
      <c r="M14" s="88"/>
      <c r="N14" s="88"/>
      <c r="O14" s="88"/>
      <c r="P14" s="88"/>
      <c r="Q14" s="88"/>
    </row>
    <row r="15" spans="1:17" x14ac:dyDescent="0.2">
      <c r="A15" s="36"/>
      <c r="B15" s="233"/>
      <c r="C15" s="233"/>
      <c r="D15" s="231"/>
      <c r="E15" s="231"/>
      <c r="F15" s="232"/>
      <c r="G15" s="229">
        <f t="shared" ref="G15:G17" si="1">(F15*E15)*D15</f>
        <v>0</v>
      </c>
      <c r="H15" s="37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">
      <c r="A16" s="36"/>
      <c r="B16" s="233"/>
      <c r="C16" s="233"/>
      <c r="D16" s="231"/>
      <c r="E16" s="231"/>
      <c r="F16" s="232"/>
      <c r="G16" s="229">
        <f t="shared" si="1"/>
        <v>0</v>
      </c>
      <c r="H16" s="37"/>
      <c r="I16" s="88"/>
      <c r="J16" s="88"/>
      <c r="K16" s="88"/>
      <c r="L16" s="88"/>
      <c r="M16" s="88"/>
      <c r="N16" s="88"/>
      <c r="O16" s="88"/>
      <c r="P16" s="88"/>
      <c r="Q16" s="88"/>
    </row>
    <row r="17" spans="1:17" x14ac:dyDescent="0.2">
      <c r="A17" s="36"/>
      <c r="B17" s="233"/>
      <c r="C17" s="233"/>
      <c r="D17" s="231"/>
      <c r="E17" s="231"/>
      <c r="F17" s="232"/>
      <c r="G17" s="229">
        <f t="shared" si="1"/>
        <v>0</v>
      </c>
      <c r="H17" s="37"/>
      <c r="I17" s="88"/>
      <c r="J17" s="88"/>
      <c r="K17" s="88"/>
      <c r="L17" s="88"/>
      <c r="M17" s="88"/>
      <c r="N17" s="88"/>
      <c r="O17" s="88"/>
      <c r="P17" s="88"/>
      <c r="Q17" s="88"/>
    </row>
    <row r="18" spans="1:17" ht="13.5" thickBot="1" x14ac:dyDescent="0.25">
      <c r="A18" s="40" t="s">
        <v>110</v>
      </c>
      <c r="B18" s="280"/>
      <c r="C18" s="280"/>
      <c r="D18" s="281"/>
      <c r="E18" s="281"/>
      <c r="F18" s="282"/>
      <c r="G18" s="276">
        <f>SUM(G14:G17)</f>
        <v>0</v>
      </c>
      <c r="H18" s="41"/>
      <c r="I18" s="88"/>
      <c r="J18" s="88"/>
      <c r="K18" s="88"/>
      <c r="L18" s="88"/>
      <c r="M18" s="88"/>
      <c r="N18" s="88"/>
      <c r="O18" s="88"/>
      <c r="P18" s="88"/>
      <c r="Q18" s="88"/>
    </row>
    <row r="19" spans="1:17" ht="18.75" customHeight="1" x14ac:dyDescent="0.2">
      <c r="A19" s="57" t="s">
        <v>111</v>
      </c>
      <c r="B19" s="58"/>
      <c r="C19" s="58"/>
      <c r="D19" s="59"/>
      <c r="E19" s="59"/>
      <c r="F19" s="60"/>
      <c r="G19" s="83">
        <f>G12+G18</f>
        <v>0</v>
      </c>
      <c r="H19" s="61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30" customHeight="1" x14ac:dyDescent="0.2">
      <c r="A20" s="459" t="s">
        <v>112</v>
      </c>
      <c r="B20" s="460"/>
      <c r="C20" s="460"/>
      <c r="D20" s="460"/>
      <c r="E20" s="460"/>
      <c r="F20" s="460"/>
      <c r="G20" s="460"/>
      <c r="H20" s="461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33" customHeight="1" thickBot="1" x14ac:dyDescent="0.25">
      <c r="A21" s="49" t="s">
        <v>99</v>
      </c>
      <c r="B21" s="50" t="s">
        <v>100</v>
      </c>
      <c r="C21" s="50" t="s">
        <v>101</v>
      </c>
      <c r="D21" s="67" t="s">
        <v>102</v>
      </c>
      <c r="E21" s="67" t="s">
        <v>103</v>
      </c>
      <c r="F21" s="68" t="s">
        <v>104</v>
      </c>
      <c r="G21" s="68" t="s">
        <v>105</v>
      </c>
      <c r="H21" s="51" t="s">
        <v>106</v>
      </c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5.75" customHeight="1" thickTop="1" x14ac:dyDescent="0.2">
      <c r="A22" s="76" t="s">
        <v>107</v>
      </c>
      <c r="B22" s="77"/>
      <c r="C22" s="77"/>
      <c r="D22" s="78"/>
      <c r="E22" s="78"/>
      <c r="F22" s="79"/>
      <c r="G22" s="79"/>
      <c r="H22" s="80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2">
      <c r="A23" s="206"/>
      <c r="B23" s="299"/>
      <c r="C23" s="299"/>
      <c r="D23" s="204"/>
      <c r="E23" s="204"/>
      <c r="F23" s="205"/>
      <c r="G23" s="229">
        <f>(F23*E23)</f>
        <v>0</v>
      </c>
      <c r="H23" s="99"/>
      <c r="I23" s="88"/>
      <c r="J23" s="88"/>
      <c r="K23" s="88"/>
      <c r="L23" s="88"/>
      <c r="M23" s="88"/>
      <c r="N23" s="88"/>
      <c r="O23" s="88"/>
      <c r="P23" s="88"/>
      <c r="Q23" s="88"/>
    </row>
    <row r="24" spans="1:17" x14ac:dyDescent="0.2">
      <c r="A24" s="98"/>
      <c r="B24" s="230"/>
      <c r="C24" s="230"/>
      <c r="D24" s="231"/>
      <c r="E24" s="231"/>
      <c r="F24" s="232"/>
      <c r="G24" s="229">
        <f>(F24*E24)</f>
        <v>0</v>
      </c>
      <c r="H24" s="100"/>
      <c r="I24" s="88"/>
      <c r="J24" s="88"/>
      <c r="K24" s="88"/>
      <c r="L24" s="88"/>
      <c r="M24" s="88"/>
      <c r="N24" s="88"/>
      <c r="O24" s="88"/>
      <c r="P24" s="88"/>
      <c r="Q24" s="88"/>
    </row>
    <row r="25" spans="1:17" x14ac:dyDescent="0.2">
      <c r="A25" s="98"/>
      <c r="B25" s="230"/>
      <c r="C25" s="230"/>
      <c r="D25" s="231"/>
      <c r="E25" s="231"/>
      <c r="F25" s="232"/>
      <c r="G25" s="229">
        <f t="shared" ref="G25:G29" si="2">(F25*E25)*D25</f>
        <v>0</v>
      </c>
      <c r="H25" s="35"/>
      <c r="I25" s="88"/>
      <c r="J25" s="88"/>
      <c r="K25" s="88"/>
      <c r="L25" s="88"/>
      <c r="M25" s="88"/>
      <c r="N25" s="88"/>
      <c r="O25" s="88"/>
      <c r="P25" s="88"/>
      <c r="Q25" s="88"/>
    </row>
    <row r="26" spans="1:17" x14ac:dyDescent="0.2">
      <c r="A26" s="36"/>
      <c r="B26" s="233"/>
      <c r="C26" s="233"/>
      <c r="D26" s="231"/>
      <c r="E26" s="231"/>
      <c r="F26" s="232"/>
      <c r="G26" s="229">
        <f t="shared" si="2"/>
        <v>0</v>
      </c>
      <c r="H26" s="35"/>
      <c r="I26" s="88"/>
      <c r="J26" s="88"/>
      <c r="K26" s="88"/>
      <c r="L26" s="88"/>
      <c r="M26" s="88"/>
      <c r="N26" s="88"/>
      <c r="O26" s="88"/>
      <c r="P26" s="88"/>
      <c r="Q26" s="88"/>
    </row>
    <row r="27" spans="1:17" x14ac:dyDescent="0.2">
      <c r="A27" s="36"/>
      <c r="B27" s="233"/>
      <c r="C27" s="233"/>
      <c r="D27" s="231"/>
      <c r="E27" s="231"/>
      <c r="F27" s="232"/>
      <c r="G27" s="229">
        <f t="shared" si="2"/>
        <v>0</v>
      </c>
      <c r="H27" s="37"/>
      <c r="I27" s="88"/>
      <c r="J27" s="88"/>
      <c r="K27" s="88"/>
      <c r="L27" s="88"/>
      <c r="M27" s="88"/>
      <c r="N27" s="88"/>
      <c r="O27" s="88"/>
      <c r="P27" s="88"/>
      <c r="Q27" s="88"/>
    </row>
    <row r="28" spans="1:17" x14ac:dyDescent="0.2">
      <c r="A28" s="36"/>
      <c r="B28" s="233"/>
      <c r="C28" s="233"/>
      <c r="D28" s="231"/>
      <c r="E28" s="231"/>
      <c r="F28" s="232"/>
      <c r="G28" s="229">
        <f t="shared" si="2"/>
        <v>0</v>
      </c>
      <c r="H28" s="37"/>
      <c r="I28" s="88"/>
      <c r="J28" s="88"/>
      <c r="K28" s="88"/>
      <c r="L28" s="88"/>
      <c r="M28" s="88"/>
      <c r="N28" s="88"/>
      <c r="O28" s="88"/>
      <c r="P28" s="88"/>
      <c r="Q28" s="88"/>
    </row>
    <row r="29" spans="1:17" x14ac:dyDescent="0.2">
      <c r="A29" s="36"/>
      <c r="B29" s="233"/>
      <c r="C29" s="233"/>
      <c r="D29" s="231"/>
      <c r="E29" s="231"/>
      <c r="F29" s="232"/>
      <c r="G29" s="229">
        <f t="shared" si="2"/>
        <v>0</v>
      </c>
      <c r="H29" s="37"/>
      <c r="I29" s="88"/>
      <c r="J29" s="88"/>
      <c r="K29" s="88"/>
      <c r="L29" s="88"/>
      <c r="M29" s="88"/>
      <c r="N29" s="88"/>
      <c r="O29" s="88"/>
      <c r="P29" s="88"/>
      <c r="Q29" s="88"/>
    </row>
    <row r="30" spans="1:17" ht="13.5" thickBot="1" x14ac:dyDescent="0.25">
      <c r="A30" s="38" t="s">
        <v>108</v>
      </c>
      <c r="B30" s="277"/>
      <c r="C30" s="277"/>
      <c r="D30" s="278"/>
      <c r="E30" s="278"/>
      <c r="F30" s="279"/>
      <c r="G30" s="275">
        <f>SUM(G23:G29)</f>
        <v>0</v>
      </c>
      <c r="H30" s="39"/>
      <c r="I30" s="88"/>
      <c r="J30" s="88"/>
      <c r="K30" s="88"/>
      <c r="L30" s="88"/>
      <c r="M30" s="88"/>
      <c r="N30" s="88"/>
      <c r="O30" s="88"/>
      <c r="P30" s="88"/>
      <c r="Q30" s="88"/>
    </row>
    <row r="31" spans="1:17" ht="15.75" customHeight="1" x14ac:dyDescent="0.2">
      <c r="A31" s="76" t="s">
        <v>109</v>
      </c>
      <c r="B31" s="77"/>
      <c r="C31" s="77"/>
      <c r="D31" s="78"/>
      <c r="E31" s="78"/>
      <c r="F31" s="79"/>
      <c r="G31" s="79"/>
      <c r="H31" s="80"/>
      <c r="I31" s="88"/>
      <c r="J31" s="88"/>
      <c r="K31" s="88"/>
      <c r="L31" s="88"/>
      <c r="M31" s="88"/>
      <c r="N31" s="88"/>
      <c r="O31" s="88"/>
      <c r="P31" s="88"/>
      <c r="Q31" s="88"/>
    </row>
    <row r="32" spans="1:17" x14ac:dyDescent="0.2">
      <c r="A32" s="120"/>
      <c r="B32" s="230"/>
      <c r="C32" s="230"/>
      <c r="D32" s="231"/>
      <c r="E32" s="231"/>
      <c r="F32" s="232"/>
      <c r="G32" s="229">
        <f>(F32*E32)</f>
        <v>0</v>
      </c>
      <c r="H32" s="99"/>
      <c r="I32" s="88"/>
      <c r="J32" s="88"/>
      <c r="K32" s="88"/>
      <c r="L32" s="88"/>
      <c r="M32" s="88"/>
      <c r="N32" s="88"/>
      <c r="O32" s="88"/>
      <c r="P32" s="88"/>
      <c r="Q32" s="88"/>
    </row>
    <row r="33" spans="1:17" x14ac:dyDescent="0.2">
      <c r="A33" s="36"/>
      <c r="B33" s="233"/>
      <c r="C33" s="233"/>
      <c r="D33" s="231"/>
      <c r="E33" s="231"/>
      <c r="F33" s="232"/>
      <c r="G33" s="229">
        <f t="shared" ref="G33:G35" si="3">(F33*E33)*D33</f>
        <v>0</v>
      </c>
      <c r="H33" s="37"/>
      <c r="I33" s="88"/>
      <c r="J33" s="88"/>
      <c r="K33" s="88"/>
      <c r="L33" s="88"/>
      <c r="M33" s="88"/>
      <c r="N33" s="88"/>
      <c r="O33" s="88"/>
      <c r="P33" s="88"/>
      <c r="Q33" s="88"/>
    </row>
    <row r="34" spans="1:17" x14ac:dyDescent="0.2">
      <c r="A34" s="36"/>
      <c r="B34" s="233"/>
      <c r="C34" s="233"/>
      <c r="D34" s="231"/>
      <c r="E34" s="231"/>
      <c r="F34" s="232"/>
      <c r="G34" s="229">
        <f t="shared" si="3"/>
        <v>0</v>
      </c>
      <c r="H34" s="37"/>
      <c r="I34" s="88"/>
      <c r="J34" s="88"/>
      <c r="K34" s="88"/>
      <c r="L34" s="88"/>
      <c r="M34" s="88"/>
      <c r="N34" s="88"/>
      <c r="O34" s="88"/>
      <c r="P34" s="88"/>
      <c r="Q34" s="88"/>
    </row>
    <row r="35" spans="1:17" x14ac:dyDescent="0.2">
      <c r="A35" s="36"/>
      <c r="B35" s="233"/>
      <c r="C35" s="233"/>
      <c r="D35" s="231"/>
      <c r="E35" s="231"/>
      <c r="F35" s="232"/>
      <c r="G35" s="229">
        <f t="shared" si="3"/>
        <v>0</v>
      </c>
      <c r="H35" s="37"/>
      <c r="I35" s="88"/>
      <c r="J35" s="88"/>
      <c r="K35" s="88"/>
      <c r="L35" s="88"/>
      <c r="M35" s="88"/>
      <c r="N35" s="88"/>
      <c r="O35" s="88"/>
      <c r="P35" s="88"/>
      <c r="Q35" s="88"/>
    </row>
    <row r="36" spans="1:17" ht="13.5" thickBot="1" x14ac:dyDescent="0.25">
      <c r="A36" s="40" t="s">
        <v>110</v>
      </c>
      <c r="B36" s="280"/>
      <c r="C36" s="280"/>
      <c r="D36" s="281"/>
      <c r="E36" s="281"/>
      <c r="F36" s="282"/>
      <c r="G36" s="276">
        <f>SUM(G32:G35)</f>
        <v>0</v>
      </c>
      <c r="H36" s="41"/>
      <c r="I36" s="88"/>
      <c r="J36" s="88"/>
      <c r="K36" s="88"/>
      <c r="L36" s="88"/>
      <c r="M36" s="88"/>
      <c r="N36" s="88"/>
      <c r="O36" s="88"/>
      <c r="P36" s="88"/>
      <c r="Q36" s="88"/>
    </row>
    <row r="37" spans="1:17" ht="18.75" customHeight="1" x14ac:dyDescent="0.2">
      <c r="A37" s="57" t="s">
        <v>113</v>
      </c>
      <c r="B37" s="58"/>
      <c r="C37" s="58"/>
      <c r="D37" s="59"/>
      <c r="E37" s="59"/>
      <c r="F37" s="60"/>
      <c r="G37" s="83">
        <f>G30+G36</f>
        <v>0</v>
      </c>
      <c r="H37" s="61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30" customHeight="1" x14ac:dyDescent="0.2">
      <c r="A38" s="459" t="s">
        <v>114</v>
      </c>
      <c r="B38" s="460"/>
      <c r="C38" s="460"/>
      <c r="D38" s="460"/>
      <c r="E38" s="460"/>
      <c r="F38" s="460"/>
      <c r="G38" s="460"/>
      <c r="H38" s="461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33" customHeight="1" thickBot="1" x14ac:dyDescent="0.25">
      <c r="A39" s="49" t="s">
        <v>99</v>
      </c>
      <c r="B39" s="50" t="s">
        <v>100</v>
      </c>
      <c r="C39" s="50" t="s">
        <v>101</v>
      </c>
      <c r="D39" s="67" t="s">
        <v>102</v>
      </c>
      <c r="E39" s="67" t="s">
        <v>103</v>
      </c>
      <c r="F39" s="68" t="s">
        <v>104</v>
      </c>
      <c r="G39" s="68" t="s">
        <v>105</v>
      </c>
      <c r="H39" s="51" t="s">
        <v>106</v>
      </c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15.75" customHeight="1" thickTop="1" x14ac:dyDescent="0.2">
      <c r="A40" s="76" t="s">
        <v>107</v>
      </c>
      <c r="B40" s="81"/>
      <c r="C40" s="81"/>
      <c r="D40" s="78"/>
      <c r="E40" s="78"/>
      <c r="F40" s="79"/>
      <c r="G40" s="79"/>
      <c r="H40" s="80"/>
      <c r="I40" s="88"/>
      <c r="J40" s="88"/>
      <c r="K40" s="88"/>
      <c r="L40" s="88"/>
      <c r="M40" s="88"/>
      <c r="N40" s="88"/>
      <c r="O40" s="88"/>
      <c r="P40" s="88"/>
      <c r="Q40" s="88"/>
    </row>
    <row r="41" spans="1:17" x14ac:dyDescent="0.2">
      <c r="A41" s="202"/>
      <c r="B41" s="203"/>
      <c r="C41" s="203"/>
      <c r="D41" s="204"/>
      <c r="E41" s="204"/>
      <c r="F41" s="205"/>
      <c r="G41" s="229">
        <f>(F41*E41)*D41</f>
        <v>0</v>
      </c>
      <c r="H41" s="99"/>
      <c r="I41" s="88"/>
      <c r="J41" s="88"/>
      <c r="K41" s="88"/>
      <c r="L41" s="88"/>
      <c r="M41" s="88"/>
      <c r="N41" s="88"/>
      <c r="O41" s="88"/>
      <c r="P41" s="88"/>
      <c r="Q41" s="88"/>
    </row>
    <row r="42" spans="1:17" x14ac:dyDescent="0.2">
      <c r="A42" s="206"/>
      <c r="B42" s="203"/>
      <c r="C42" s="203"/>
      <c r="D42" s="204"/>
      <c r="E42" s="204"/>
      <c r="F42" s="205"/>
      <c r="G42" s="229">
        <f t="shared" ref="G42:G47" si="4">(F42*E42)*D42</f>
        <v>0</v>
      </c>
      <c r="H42" s="100"/>
      <c r="I42" s="88"/>
      <c r="J42" s="88"/>
      <c r="K42" s="88"/>
      <c r="L42" s="88"/>
      <c r="M42" s="88"/>
      <c r="N42" s="88"/>
      <c r="O42" s="88"/>
      <c r="P42" s="88"/>
      <c r="Q42" s="88"/>
    </row>
    <row r="43" spans="1:17" x14ac:dyDescent="0.2">
      <c r="A43" s="98"/>
      <c r="B43" s="230"/>
      <c r="C43" s="230"/>
      <c r="D43" s="231"/>
      <c r="E43" s="231"/>
      <c r="F43" s="232"/>
      <c r="G43" s="229">
        <f t="shared" si="4"/>
        <v>0</v>
      </c>
      <c r="H43" s="35"/>
      <c r="I43" s="88"/>
      <c r="J43" s="88"/>
      <c r="K43" s="88"/>
      <c r="L43" s="88"/>
      <c r="M43" s="88"/>
      <c r="N43" s="88"/>
      <c r="O43" s="88"/>
      <c r="P43" s="88"/>
      <c r="Q43" s="88"/>
    </row>
    <row r="44" spans="1:17" x14ac:dyDescent="0.2">
      <c r="A44" s="36"/>
      <c r="B44" s="233"/>
      <c r="C44" s="233"/>
      <c r="D44" s="231"/>
      <c r="E44" s="231"/>
      <c r="F44" s="232"/>
      <c r="G44" s="229">
        <f t="shared" si="4"/>
        <v>0</v>
      </c>
      <c r="H44" s="35"/>
      <c r="I44" s="88"/>
      <c r="J44" s="88"/>
      <c r="K44" s="88"/>
      <c r="L44" s="88"/>
      <c r="M44" s="88"/>
      <c r="N44" s="88"/>
      <c r="O44" s="88"/>
      <c r="P44" s="88"/>
      <c r="Q44" s="88"/>
    </row>
    <row r="45" spans="1:17" x14ac:dyDescent="0.2">
      <c r="A45" s="36"/>
      <c r="B45" s="233"/>
      <c r="C45" s="233"/>
      <c r="D45" s="231"/>
      <c r="E45" s="231"/>
      <c r="F45" s="232"/>
      <c r="G45" s="229">
        <f t="shared" si="4"/>
        <v>0</v>
      </c>
      <c r="H45" s="37"/>
      <c r="I45" s="88"/>
      <c r="J45" s="88"/>
      <c r="K45" s="88"/>
      <c r="L45" s="88"/>
      <c r="M45" s="88"/>
      <c r="N45" s="88"/>
      <c r="O45" s="88"/>
      <c r="P45" s="88"/>
      <c r="Q45" s="88"/>
    </row>
    <row r="46" spans="1:17" x14ac:dyDescent="0.2">
      <c r="A46" s="36"/>
      <c r="B46" s="233"/>
      <c r="C46" s="233"/>
      <c r="D46" s="231"/>
      <c r="E46" s="231"/>
      <c r="F46" s="232"/>
      <c r="G46" s="229">
        <f t="shared" si="4"/>
        <v>0</v>
      </c>
      <c r="H46" s="37"/>
      <c r="I46" s="88"/>
      <c r="J46" s="88"/>
      <c r="K46" s="88"/>
      <c r="L46" s="88"/>
      <c r="M46" s="88"/>
      <c r="N46" s="88"/>
      <c r="O46" s="88"/>
      <c r="P46" s="88"/>
      <c r="Q46" s="88"/>
    </row>
    <row r="47" spans="1:17" x14ac:dyDescent="0.2">
      <c r="A47" s="36"/>
      <c r="B47" s="233"/>
      <c r="C47" s="233"/>
      <c r="D47" s="231"/>
      <c r="E47" s="231"/>
      <c r="F47" s="232"/>
      <c r="G47" s="229">
        <f t="shared" si="4"/>
        <v>0</v>
      </c>
      <c r="H47" s="37"/>
      <c r="I47" s="88"/>
      <c r="J47" s="88"/>
      <c r="K47" s="88"/>
      <c r="L47" s="88"/>
      <c r="M47" s="88"/>
      <c r="N47" s="88"/>
      <c r="O47" s="88"/>
      <c r="P47" s="88"/>
      <c r="Q47" s="88"/>
    </row>
    <row r="48" spans="1:17" ht="13.5" thickBot="1" x14ac:dyDescent="0.25">
      <c r="A48" s="38" t="s">
        <v>108</v>
      </c>
      <c r="B48" s="277"/>
      <c r="C48" s="277"/>
      <c r="D48" s="278"/>
      <c r="E48" s="278"/>
      <c r="F48" s="279"/>
      <c r="G48" s="275">
        <f>SUM(G41:G47)</f>
        <v>0</v>
      </c>
      <c r="H48" s="39"/>
      <c r="I48" s="88"/>
      <c r="J48" s="88"/>
      <c r="K48" s="88"/>
      <c r="L48" s="88"/>
      <c r="M48" s="88"/>
      <c r="N48" s="88"/>
      <c r="O48" s="88"/>
      <c r="P48" s="88"/>
      <c r="Q48" s="88"/>
    </row>
    <row r="49" spans="1:17" ht="15.75" customHeight="1" x14ac:dyDescent="0.2">
      <c r="A49" s="76" t="s">
        <v>109</v>
      </c>
      <c r="B49" s="77"/>
      <c r="C49" s="77"/>
      <c r="D49" s="78"/>
      <c r="E49" s="78"/>
      <c r="F49" s="79"/>
      <c r="G49" s="79"/>
      <c r="H49" s="80"/>
      <c r="I49" s="88"/>
      <c r="J49" s="88"/>
      <c r="K49" s="88"/>
      <c r="L49" s="88"/>
      <c r="M49" s="88"/>
      <c r="N49" s="88"/>
      <c r="O49" s="88"/>
      <c r="P49" s="88"/>
      <c r="Q49" s="88"/>
    </row>
    <row r="50" spans="1:17" x14ac:dyDescent="0.2">
      <c r="A50" s="120"/>
      <c r="B50" s="230"/>
      <c r="C50" s="230"/>
      <c r="D50" s="231"/>
      <c r="E50" s="231"/>
      <c r="F50" s="232"/>
      <c r="G50" s="229">
        <f>(F50*E50)*D50</f>
        <v>0</v>
      </c>
      <c r="H50" s="99"/>
      <c r="I50" s="88"/>
      <c r="J50" s="88"/>
      <c r="K50" s="88"/>
      <c r="L50" s="88"/>
      <c r="M50" s="88"/>
      <c r="N50" s="88"/>
      <c r="O50" s="88"/>
      <c r="P50" s="88"/>
      <c r="Q50" s="88"/>
    </row>
    <row r="51" spans="1:17" x14ac:dyDescent="0.2">
      <c r="A51" s="36"/>
      <c r="B51" s="233"/>
      <c r="C51" s="233"/>
      <c r="D51" s="231"/>
      <c r="E51" s="231"/>
      <c r="F51" s="232"/>
      <c r="G51" s="229">
        <f t="shared" ref="G51:G53" si="5">(F51*E51)*D51</f>
        <v>0</v>
      </c>
      <c r="H51" s="37"/>
      <c r="I51" s="88"/>
      <c r="J51" s="88"/>
      <c r="K51" s="88"/>
      <c r="L51" s="88"/>
      <c r="M51" s="88"/>
      <c r="N51" s="88"/>
      <c r="O51" s="88"/>
      <c r="P51" s="88"/>
      <c r="Q51" s="88"/>
    </row>
    <row r="52" spans="1:17" x14ac:dyDescent="0.2">
      <c r="A52" s="36"/>
      <c r="B52" s="233"/>
      <c r="C52" s="233"/>
      <c r="D52" s="231"/>
      <c r="E52" s="231"/>
      <c r="F52" s="232"/>
      <c r="G52" s="229">
        <f t="shared" si="5"/>
        <v>0</v>
      </c>
      <c r="H52" s="37"/>
      <c r="I52" s="88"/>
      <c r="J52" s="88"/>
      <c r="K52" s="88"/>
      <c r="L52" s="88"/>
      <c r="M52" s="88"/>
      <c r="N52" s="88"/>
      <c r="O52" s="88"/>
      <c r="P52" s="88"/>
      <c r="Q52" s="88"/>
    </row>
    <row r="53" spans="1:17" x14ac:dyDescent="0.2">
      <c r="A53" s="36"/>
      <c r="B53" s="233"/>
      <c r="C53" s="233"/>
      <c r="D53" s="231"/>
      <c r="E53" s="231"/>
      <c r="F53" s="232"/>
      <c r="G53" s="229">
        <f t="shared" si="5"/>
        <v>0</v>
      </c>
      <c r="H53" s="37"/>
      <c r="I53" s="88"/>
      <c r="J53" s="88"/>
      <c r="K53" s="88"/>
      <c r="L53" s="88"/>
      <c r="M53" s="88"/>
      <c r="N53" s="88"/>
      <c r="O53" s="88"/>
      <c r="P53" s="88"/>
      <c r="Q53" s="88"/>
    </row>
    <row r="54" spans="1:17" ht="13.5" thickBot="1" x14ac:dyDescent="0.25">
      <c r="A54" s="40" t="s">
        <v>110</v>
      </c>
      <c r="B54" s="283"/>
      <c r="C54" s="283"/>
      <c r="D54" s="281"/>
      <c r="E54" s="281"/>
      <c r="F54" s="282"/>
      <c r="G54" s="276">
        <f>SUM(G50:G53)</f>
        <v>0</v>
      </c>
      <c r="H54" s="41"/>
      <c r="I54" s="88"/>
      <c r="J54" s="88"/>
      <c r="K54" s="88"/>
      <c r="L54" s="88"/>
      <c r="M54" s="88"/>
      <c r="N54" s="88"/>
      <c r="O54" s="88"/>
      <c r="P54" s="88"/>
      <c r="Q54" s="88"/>
    </row>
    <row r="55" spans="1:17" ht="18.75" customHeight="1" x14ac:dyDescent="0.2">
      <c r="A55" s="57" t="s">
        <v>115</v>
      </c>
      <c r="B55" s="58"/>
      <c r="C55" s="58"/>
      <c r="D55" s="59"/>
      <c r="E55" s="59"/>
      <c r="F55" s="60"/>
      <c r="G55" s="83">
        <f>G48+G54</f>
        <v>0</v>
      </c>
      <c r="H55" s="61"/>
      <c r="I55" s="88"/>
      <c r="J55" s="88"/>
      <c r="K55" s="88"/>
      <c r="L55" s="88"/>
      <c r="M55" s="88"/>
      <c r="N55" s="88"/>
      <c r="O55" s="88"/>
      <c r="P55" s="88"/>
      <c r="Q55" s="88"/>
    </row>
    <row r="56" spans="1:17" ht="30" customHeight="1" x14ac:dyDescent="0.2">
      <c r="A56" s="459" t="s">
        <v>116</v>
      </c>
      <c r="B56" s="460"/>
      <c r="C56" s="460"/>
      <c r="D56" s="460"/>
      <c r="E56" s="460"/>
      <c r="F56" s="460"/>
      <c r="G56" s="460"/>
      <c r="H56" s="461"/>
      <c r="I56" s="88"/>
      <c r="J56" s="88"/>
      <c r="K56" s="88"/>
      <c r="L56" s="88"/>
      <c r="M56" s="88"/>
      <c r="N56" s="88"/>
      <c r="O56" s="88"/>
      <c r="P56" s="88"/>
      <c r="Q56" s="88"/>
    </row>
    <row r="57" spans="1:17" ht="33" customHeight="1" thickBot="1" x14ac:dyDescent="0.25">
      <c r="A57" s="49" t="s">
        <v>99</v>
      </c>
      <c r="B57" s="50" t="s">
        <v>100</v>
      </c>
      <c r="C57" s="50" t="s">
        <v>101</v>
      </c>
      <c r="D57" s="67" t="s">
        <v>102</v>
      </c>
      <c r="E57" s="67" t="s">
        <v>103</v>
      </c>
      <c r="F57" s="68" t="s">
        <v>104</v>
      </c>
      <c r="G57" s="68" t="s">
        <v>105</v>
      </c>
      <c r="H57" s="51" t="s">
        <v>106</v>
      </c>
      <c r="I57" s="88"/>
      <c r="J57" s="88"/>
      <c r="K57" s="88"/>
      <c r="L57" s="88"/>
      <c r="M57" s="88"/>
      <c r="N57" s="88"/>
      <c r="O57" s="88"/>
      <c r="P57" s="88"/>
      <c r="Q57" s="88"/>
    </row>
    <row r="58" spans="1:17" ht="15.75" customHeight="1" thickTop="1" x14ac:dyDescent="0.2">
      <c r="A58" s="76" t="s">
        <v>107</v>
      </c>
      <c r="B58" s="77"/>
      <c r="C58" s="77"/>
      <c r="D58" s="78"/>
      <c r="E58" s="78"/>
      <c r="F58" s="79"/>
      <c r="G58" s="79"/>
      <c r="H58" s="80"/>
      <c r="I58" s="88"/>
      <c r="J58" s="88"/>
      <c r="K58" s="88"/>
      <c r="L58" s="88"/>
      <c r="M58" s="88"/>
      <c r="N58" s="88"/>
      <c r="O58" s="88"/>
      <c r="P58" s="88"/>
      <c r="Q58" s="88"/>
    </row>
    <row r="59" spans="1:17" x14ac:dyDescent="0.2">
      <c r="A59" s="98"/>
      <c r="B59" s="203"/>
      <c r="C59" s="203"/>
      <c r="D59" s="204"/>
      <c r="E59" s="204"/>
      <c r="F59" s="205"/>
      <c r="G59" s="229">
        <f>(F59*E59)*D59</f>
        <v>0</v>
      </c>
      <c r="H59" s="99"/>
      <c r="I59" s="88"/>
      <c r="J59" s="88"/>
      <c r="K59" s="88"/>
      <c r="L59" s="88"/>
      <c r="M59" s="88"/>
      <c r="N59" s="88"/>
      <c r="O59" s="88"/>
      <c r="P59" s="88"/>
      <c r="Q59" s="88"/>
    </row>
    <row r="60" spans="1:17" x14ac:dyDescent="0.2">
      <c r="A60" s="98"/>
      <c r="B60" s="230"/>
      <c r="C60" s="230"/>
      <c r="D60" s="231"/>
      <c r="E60" s="231"/>
      <c r="F60" s="232"/>
      <c r="G60" s="229">
        <f t="shared" ref="G60:G65" si="6">(F60*E60)*D60</f>
        <v>0</v>
      </c>
      <c r="H60" s="100"/>
      <c r="I60" s="88"/>
      <c r="J60" s="88"/>
      <c r="K60" s="88"/>
      <c r="L60" s="88"/>
      <c r="M60" s="88"/>
      <c r="N60" s="88"/>
      <c r="O60" s="88"/>
      <c r="P60" s="88"/>
      <c r="Q60" s="88"/>
    </row>
    <row r="61" spans="1:17" x14ac:dyDescent="0.2">
      <c r="A61" s="98"/>
      <c r="B61" s="230"/>
      <c r="C61" s="230"/>
      <c r="D61" s="231"/>
      <c r="E61" s="231"/>
      <c r="F61" s="232"/>
      <c r="G61" s="229">
        <f t="shared" si="6"/>
        <v>0</v>
      </c>
      <c r="H61" s="35"/>
      <c r="I61" s="88"/>
      <c r="J61" s="88"/>
      <c r="K61" s="88"/>
      <c r="L61" s="88"/>
      <c r="M61" s="88"/>
      <c r="N61" s="88"/>
      <c r="O61" s="88"/>
      <c r="P61" s="88"/>
      <c r="Q61" s="88"/>
    </row>
    <row r="62" spans="1:17" x14ac:dyDescent="0.2">
      <c r="A62" s="98"/>
      <c r="B62" s="233"/>
      <c r="C62" s="233"/>
      <c r="D62" s="231"/>
      <c r="E62" s="231"/>
      <c r="F62" s="232"/>
      <c r="G62" s="229">
        <f t="shared" si="6"/>
        <v>0</v>
      </c>
      <c r="H62" s="35"/>
      <c r="I62" s="88"/>
      <c r="J62" s="88"/>
      <c r="K62" s="88"/>
      <c r="L62" s="88"/>
      <c r="M62" s="88"/>
      <c r="N62" s="88"/>
      <c r="O62" s="88"/>
      <c r="P62" s="88"/>
      <c r="Q62" s="88"/>
    </row>
    <row r="63" spans="1:17" x14ac:dyDescent="0.2">
      <c r="A63" s="36"/>
      <c r="B63" s="233"/>
      <c r="C63" s="233"/>
      <c r="D63" s="231"/>
      <c r="E63" s="231"/>
      <c r="F63" s="232"/>
      <c r="G63" s="229">
        <f t="shared" si="6"/>
        <v>0</v>
      </c>
      <c r="H63" s="37"/>
      <c r="I63" s="88"/>
      <c r="J63" s="88"/>
      <c r="K63" s="88"/>
      <c r="L63" s="88"/>
      <c r="M63" s="88"/>
      <c r="N63" s="88"/>
      <c r="O63" s="88"/>
      <c r="P63" s="88"/>
      <c r="Q63" s="88"/>
    </row>
    <row r="64" spans="1:17" x14ac:dyDescent="0.2">
      <c r="A64" s="36"/>
      <c r="B64" s="233"/>
      <c r="C64" s="233"/>
      <c r="D64" s="231"/>
      <c r="E64" s="231"/>
      <c r="F64" s="232"/>
      <c r="G64" s="229">
        <f t="shared" si="6"/>
        <v>0</v>
      </c>
      <c r="H64" s="37"/>
      <c r="I64" s="88"/>
      <c r="J64" s="88"/>
      <c r="K64" s="88"/>
      <c r="L64" s="88"/>
      <c r="M64" s="88"/>
      <c r="N64" s="88"/>
      <c r="O64" s="88"/>
      <c r="P64" s="88"/>
      <c r="Q64" s="88"/>
    </row>
    <row r="65" spans="1:17" x14ac:dyDescent="0.2">
      <c r="A65" s="36"/>
      <c r="B65" s="233"/>
      <c r="C65" s="233"/>
      <c r="D65" s="231"/>
      <c r="E65" s="231"/>
      <c r="F65" s="232"/>
      <c r="G65" s="229">
        <f t="shared" si="6"/>
        <v>0</v>
      </c>
      <c r="H65" s="37"/>
      <c r="I65" s="88"/>
      <c r="J65" s="88"/>
      <c r="K65" s="88"/>
      <c r="L65" s="88"/>
      <c r="M65" s="88"/>
      <c r="N65" s="88"/>
      <c r="O65" s="88"/>
      <c r="P65" s="88"/>
      <c r="Q65" s="88"/>
    </row>
    <row r="66" spans="1:17" ht="13.5" thickBot="1" x14ac:dyDescent="0.25">
      <c r="A66" s="38" t="s">
        <v>108</v>
      </c>
      <c r="B66" s="277"/>
      <c r="C66" s="277"/>
      <c r="D66" s="278"/>
      <c r="E66" s="278"/>
      <c r="F66" s="279"/>
      <c r="G66" s="275">
        <f>SUM(G59:G65)</f>
        <v>0</v>
      </c>
      <c r="H66" s="39"/>
      <c r="I66" s="88"/>
      <c r="J66" s="88"/>
      <c r="K66" s="88"/>
      <c r="L66" s="88"/>
      <c r="M66" s="88"/>
      <c r="N66" s="88"/>
      <c r="O66" s="88"/>
      <c r="P66" s="88"/>
      <c r="Q66" s="88"/>
    </row>
    <row r="67" spans="1:17" ht="15.75" customHeight="1" x14ac:dyDescent="0.2">
      <c r="A67" s="76" t="s">
        <v>109</v>
      </c>
      <c r="B67" s="77"/>
      <c r="C67" s="77"/>
      <c r="D67" s="78"/>
      <c r="E67" s="78"/>
      <c r="F67" s="79"/>
      <c r="G67" s="79"/>
      <c r="H67" s="80"/>
      <c r="I67" s="88"/>
      <c r="J67" s="88"/>
      <c r="K67" s="88"/>
      <c r="L67" s="88"/>
      <c r="M67" s="88"/>
      <c r="N67" s="88"/>
      <c r="O67" s="88"/>
      <c r="P67" s="88"/>
      <c r="Q67" s="88"/>
    </row>
    <row r="68" spans="1:17" x14ac:dyDescent="0.2">
      <c r="A68" s="98" t="s">
        <v>117</v>
      </c>
      <c r="B68" s="230"/>
      <c r="C68" s="230"/>
      <c r="D68" s="231"/>
      <c r="E68" s="231"/>
      <c r="F68" s="232"/>
      <c r="G68" s="229">
        <f>(F68*E68)*D68</f>
        <v>0</v>
      </c>
      <c r="H68" s="99"/>
      <c r="I68" s="88"/>
      <c r="J68" s="88"/>
      <c r="K68" s="88"/>
      <c r="L68" s="88"/>
      <c r="M68" s="88"/>
      <c r="N68" s="88"/>
      <c r="O68" s="88"/>
      <c r="P68" s="88"/>
      <c r="Q68" s="88"/>
    </row>
    <row r="69" spans="1:17" x14ac:dyDescent="0.2">
      <c r="A69" s="36"/>
      <c r="B69" s="233"/>
      <c r="C69" s="233"/>
      <c r="D69" s="231"/>
      <c r="E69" s="231"/>
      <c r="F69" s="232"/>
      <c r="G69" s="229">
        <f t="shared" ref="G69:G71" si="7">(F69*E69)*D69</f>
        <v>0</v>
      </c>
      <c r="H69" s="37"/>
      <c r="I69" s="88"/>
      <c r="J69" s="88"/>
      <c r="K69" s="88"/>
      <c r="L69" s="88"/>
      <c r="M69" s="88"/>
      <c r="N69" s="88"/>
      <c r="O69" s="88"/>
      <c r="P69" s="88"/>
      <c r="Q69" s="88"/>
    </row>
    <row r="70" spans="1:17" x14ac:dyDescent="0.2">
      <c r="A70" s="36"/>
      <c r="B70" s="233"/>
      <c r="C70" s="233"/>
      <c r="D70" s="231"/>
      <c r="E70" s="231"/>
      <c r="F70" s="232"/>
      <c r="G70" s="229">
        <f t="shared" si="7"/>
        <v>0</v>
      </c>
      <c r="H70" s="37"/>
      <c r="I70" s="88"/>
      <c r="J70" s="88"/>
      <c r="K70" s="88"/>
      <c r="L70" s="88"/>
      <c r="M70" s="88"/>
      <c r="N70" s="88"/>
      <c r="O70" s="88"/>
      <c r="P70" s="88"/>
      <c r="Q70" s="88"/>
    </row>
    <row r="71" spans="1:17" x14ac:dyDescent="0.2">
      <c r="A71" s="36"/>
      <c r="B71" s="233"/>
      <c r="C71" s="233"/>
      <c r="D71" s="231"/>
      <c r="E71" s="231"/>
      <c r="F71" s="232"/>
      <c r="G71" s="229">
        <f t="shared" si="7"/>
        <v>0</v>
      </c>
      <c r="H71" s="37"/>
      <c r="I71" s="88"/>
      <c r="J71" s="88"/>
      <c r="K71" s="88"/>
      <c r="L71" s="88"/>
      <c r="M71" s="88"/>
      <c r="N71" s="88"/>
      <c r="O71" s="88"/>
      <c r="P71" s="88"/>
      <c r="Q71" s="88"/>
    </row>
    <row r="72" spans="1:17" ht="13.5" thickBot="1" x14ac:dyDescent="0.25">
      <c r="A72" s="40" t="s">
        <v>110</v>
      </c>
      <c r="B72" s="280"/>
      <c r="C72" s="280"/>
      <c r="D72" s="281"/>
      <c r="E72" s="281"/>
      <c r="F72" s="282"/>
      <c r="G72" s="276">
        <f>SUM(G68:G71)</f>
        <v>0</v>
      </c>
      <c r="H72" s="41"/>
      <c r="I72" s="88"/>
      <c r="J72" s="88"/>
      <c r="K72" s="88"/>
      <c r="L72" s="88"/>
      <c r="M72" s="88"/>
      <c r="N72" s="88"/>
      <c r="O72" s="88"/>
      <c r="P72" s="88"/>
      <c r="Q72" s="88"/>
    </row>
    <row r="73" spans="1:17" ht="18.75" customHeight="1" x14ac:dyDescent="0.2">
      <c r="A73" s="57" t="s">
        <v>118</v>
      </c>
      <c r="B73" s="58"/>
      <c r="C73" s="58"/>
      <c r="D73" s="59"/>
      <c r="E73" s="59"/>
      <c r="F73" s="60"/>
      <c r="G73" s="83">
        <f>G66+G72</f>
        <v>0</v>
      </c>
      <c r="H73" s="61"/>
      <c r="I73" s="88"/>
      <c r="J73" s="88"/>
      <c r="K73" s="88"/>
      <c r="L73" s="88"/>
      <c r="M73" s="88"/>
      <c r="N73" s="88"/>
      <c r="O73" s="88"/>
      <c r="P73" s="88"/>
      <c r="Q73" s="88"/>
    </row>
    <row r="74" spans="1:17" ht="30" customHeight="1" x14ac:dyDescent="0.2">
      <c r="A74" s="459" t="s">
        <v>119</v>
      </c>
      <c r="B74" s="460"/>
      <c r="C74" s="460"/>
      <c r="D74" s="460"/>
      <c r="E74" s="460"/>
      <c r="F74" s="460"/>
      <c r="G74" s="460"/>
      <c r="H74" s="461"/>
      <c r="I74" s="88"/>
      <c r="J74" s="88"/>
      <c r="K74" s="88"/>
      <c r="L74" s="88"/>
      <c r="M74" s="88"/>
      <c r="N74" s="88"/>
      <c r="O74" s="88"/>
      <c r="P74" s="88"/>
      <c r="Q74" s="88"/>
    </row>
    <row r="75" spans="1:17" ht="33" customHeight="1" thickBot="1" x14ac:dyDescent="0.25">
      <c r="A75" s="49" t="s">
        <v>99</v>
      </c>
      <c r="B75" s="69" t="s">
        <v>100</v>
      </c>
      <c r="C75" s="50" t="s">
        <v>101</v>
      </c>
      <c r="D75" s="67" t="s">
        <v>102</v>
      </c>
      <c r="E75" s="67" t="s">
        <v>103</v>
      </c>
      <c r="F75" s="68" t="s">
        <v>104</v>
      </c>
      <c r="G75" s="68" t="s">
        <v>105</v>
      </c>
      <c r="H75" s="51" t="s">
        <v>106</v>
      </c>
      <c r="I75" s="88"/>
      <c r="J75" s="88"/>
      <c r="K75" s="88"/>
      <c r="L75" s="88"/>
      <c r="M75" s="88"/>
      <c r="N75" s="88"/>
      <c r="O75" s="88"/>
      <c r="P75" s="88"/>
      <c r="Q75" s="88"/>
    </row>
    <row r="76" spans="1:17" ht="15.75" customHeight="1" thickTop="1" x14ac:dyDescent="0.2">
      <c r="A76" s="76" t="s">
        <v>107</v>
      </c>
      <c r="B76" s="82"/>
      <c r="C76" s="82"/>
      <c r="D76" s="78"/>
      <c r="E76" s="78"/>
      <c r="F76" s="79"/>
      <c r="G76" s="79"/>
      <c r="H76" s="80"/>
      <c r="I76" s="88"/>
      <c r="J76" s="88"/>
      <c r="K76" s="88"/>
      <c r="L76" s="88"/>
      <c r="M76" s="88"/>
      <c r="N76" s="88"/>
      <c r="O76" s="88"/>
      <c r="P76" s="88"/>
      <c r="Q76" s="88"/>
    </row>
    <row r="77" spans="1:17" x14ac:dyDescent="0.2">
      <c r="A77" s="98"/>
      <c r="B77" s="230"/>
      <c r="C77" s="230"/>
      <c r="D77" s="231"/>
      <c r="E77" s="231"/>
      <c r="F77" s="232"/>
      <c r="G77" s="229">
        <f>(F77*E77)*D77</f>
        <v>0</v>
      </c>
      <c r="H77" s="99"/>
      <c r="I77" s="88"/>
      <c r="J77" s="88"/>
      <c r="K77" s="88"/>
      <c r="L77" s="88"/>
      <c r="M77" s="88"/>
      <c r="N77" s="88"/>
      <c r="O77" s="88"/>
      <c r="P77" s="88"/>
      <c r="Q77" s="88"/>
    </row>
    <row r="78" spans="1:17" x14ac:dyDescent="0.2">
      <c r="A78" s="98"/>
      <c r="B78" s="230"/>
      <c r="C78" s="230"/>
      <c r="D78" s="231"/>
      <c r="E78" s="231"/>
      <c r="F78" s="232"/>
      <c r="G78" s="229">
        <f t="shared" ref="G78:G83" si="8">(F78*E78)*D78</f>
        <v>0</v>
      </c>
      <c r="H78" s="100"/>
      <c r="I78" s="88"/>
      <c r="J78" s="88"/>
      <c r="K78" s="88"/>
      <c r="L78" s="88"/>
      <c r="M78" s="88"/>
      <c r="N78" s="88"/>
      <c r="O78" s="88"/>
      <c r="P78" s="88"/>
      <c r="Q78" s="88"/>
    </row>
    <row r="79" spans="1:17" x14ac:dyDescent="0.2">
      <c r="A79" s="36"/>
      <c r="B79" s="234"/>
      <c r="C79" s="234"/>
      <c r="D79" s="231"/>
      <c r="E79" s="231"/>
      <c r="F79" s="232"/>
      <c r="G79" s="229">
        <f t="shared" si="8"/>
        <v>0</v>
      </c>
      <c r="H79" s="35"/>
      <c r="I79" s="88"/>
      <c r="J79" s="88"/>
      <c r="K79" s="88"/>
      <c r="L79" s="88"/>
      <c r="M79" s="88"/>
      <c r="N79" s="88"/>
      <c r="O79" s="88"/>
      <c r="P79" s="88"/>
      <c r="Q79" s="88"/>
    </row>
    <row r="80" spans="1:17" x14ac:dyDescent="0.2">
      <c r="A80" s="36"/>
      <c r="B80" s="234"/>
      <c r="C80" s="234"/>
      <c r="D80" s="231"/>
      <c r="E80" s="231"/>
      <c r="F80" s="232"/>
      <c r="G80" s="229">
        <f t="shared" si="8"/>
        <v>0</v>
      </c>
      <c r="H80" s="35"/>
      <c r="I80" s="88"/>
      <c r="J80" s="88"/>
      <c r="K80" s="88"/>
      <c r="L80" s="88"/>
      <c r="M80" s="88"/>
      <c r="N80" s="88"/>
      <c r="O80" s="88"/>
      <c r="P80" s="88"/>
      <c r="Q80" s="88"/>
    </row>
    <row r="81" spans="1:17" x14ac:dyDescent="0.2">
      <c r="A81" s="36"/>
      <c r="B81" s="234"/>
      <c r="C81" s="234"/>
      <c r="D81" s="231"/>
      <c r="E81" s="231"/>
      <c r="F81" s="232"/>
      <c r="G81" s="229">
        <f t="shared" si="8"/>
        <v>0</v>
      </c>
      <c r="H81" s="37"/>
      <c r="I81" s="88"/>
      <c r="J81" s="88"/>
      <c r="K81" s="88"/>
      <c r="L81" s="88"/>
      <c r="M81" s="88"/>
      <c r="N81" s="88"/>
      <c r="O81" s="88"/>
      <c r="P81" s="88"/>
      <c r="Q81" s="88"/>
    </row>
    <row r="82" spans="1:17" x14ac:dyDescent="0.2">
      <c r="A82" s="36"/>
      <c r="B82" s="234"/>
      <c r="C82" s="234"/>
      <c r="D82" s="231"/>
      <c r="E82" s="231"/>
      <c r="F82" s="232"/>
      <c r="G82" s="229">
        <f t="shared" si="8"/>
        <v>0</v>
      </c>
      <c r="H82" s="37"/>
      <c r="I82" s="88"/>
      <c r="J82" s="88"/>
      <c r="K82" s="88"/>
      <c r="L82" s="88"/>
      <c r="M82" s="88"/>
      <c r="N82" s="88"/>
      <c r="O82" s="88"/>
      <c r="P82" s="88"/>
      <c r="Q82" s="88"/>
    </row>
    <row r="83" spans="1:17" x14ac:dyDescent="0.2">
      <c r="A83" s="36"/>
      <c r="B83" s="234"/>
      <c r="C83" s="234"/>
      <c r="D83" s="231"/>
      <c r="E83" s="231"/>
      <c r="F83" s="232"/>
      <c r="G83" s="229">
        <f t="shared" si="8"/>
        <v>0</v>
      </c>
      <c r="H83" s="37"/>
      <c r="I83" s="88"/>
      <c r="J83" s="88"/>
      <c r="K83" s="88"/>
      <c r="L83" s="88"/>
      <c r="M83" s="88"/>
      <c r="N83" s="88"/>
      <c r="O83" s="88"/>
      <c r="P83" s="88"/>
      <c r="Q83" s="88"/>
    </row>
    <row r="84" spans="1:17" ht="13.5" thickBot="1" x14ac:dyDescent="0.25">
      <c r="A84" s="38" t="s">
        <v>108</v>
      </c>
      <c r="B84" s="284"/>
      <c r="C84" s="284"/>
      <c r="D84" s="278"/>
      <c r="E84" s="278"/>
      <c r="F84" s="279"/>
      <c r="G84" s="275">
        <f>SUM(G77:G83)</f>
        <v>0</v>
      </c>
      <c r="H84" s="39"/>
      <c r="I84" s="88"/>
      <c r="J84" s="88"/>
      <c r="K84" s="88"/>
      <c r="L84" s="88"/>
      <c r="M84" s="88"/>
      <c r="N84" s="88"/>
      <c r="O84" s="88"/>
      <c r="P84" s="88"/>
      <c r="Q84" s="88"/>
    </row>
    <row r="85" spans="1:17" ht="15.75" customHeight="1" x14ac:dyDescent="0.2">
      <c r="A85" s="76" t="s">
        <v>109</v>
      </c>
      <c r="B85" s="82"/>
      <c r="C85" s="82"/>
      <c r="D85" s="78"/>
      <c r="E85" s="78"/>
      <c r="F85" s="79"/>
      <c r="G85" s="79"/>
      <c r="H85" s="80"/>
      <c r="I85" s="88"/>
      <c r="J85" s="88"/>
      <c r="K85" s="88"/>
      <c r="L85" s="88"/>
      <c r="M85" s="88"/>
      <c r="N85" s="88"/>
      <c r="O85" s="88"/>
      <c r="P85" s="88"/>
      <c r="Q85" s="88"/>
    </row>
    <row r="86" spans="1:17" x14ac:dyDescent="0.2">
      <c r="A86" s="98"/>
      <c r="B86" s="235"/>
      <c r="C86" s="235"/>
      <c r="D86" s="231"/>
      <c r="E86" s="231"/>
      <c r="F86" s="232"/>
      <c r="G86" s="229">
        <f>(F86*E86)*D86</f>
        <v>0</v>
      </c>
      <c r="H86" s="99"/>
      <c r="I86" s="88"/>
      <c r="J86" s="88"/>
      <c r="K86" s="88"/>
      <c r="L86" s="88"/>
      <c r="M86" s="88"/>
      <c r="N86" s="88"/>
      <c r="O86" s="88"/>
      <c r="P86" s="88"/>
      <c r="Q86" s="88"/>
    </row>
    <row r="87" spans="1:17" x14ac:dyDescent="0.2">
      <c r="A87" s="36"/>
      <c r="B87" s="234"/>
      <c r="C87" s="234"/>
      <c r="D87" s="231"/>
      <c r="E87" s="231"/>
      <c r="F87" s="232"/>
      <c r="G87" s="229">
        <f t="shared" ref="G87:G89" si="9">(F87*E87)*D87</f>
        <v>0</v>
      </c>
      <c r="H87" s="37"/>
      <c r="I87" s="88"/>
      <c r="J87" s="88"/>
      <c r="K87" s="88"/>
      <c r="L87" s="88"/>
      <c r="M87" s="88"/>
      <c r="N87" s="88"/>
      <c r="O87" s="88"/>
      <c r="P87" s="88"/>
      <c r="Q87" s="88"/>
    </row>
    <row r="88" spans="1:17" x14ac:dyDescent="0.2">
      <c r="A88" s="36"/>
      <c r="B88" s="234"/>
      <c r="C88" s="234"/>
      <c r="D88" s="231"/>
      <c r="E88" s="231"/>
      <c r="F88" s="232"/>
      <c r="G88" s="229">
        <f t="shared" si="9"/>
        <v>0</v>
      </c>
      <c r="H88" s="37"/>
      <c r="I88" s="88"/>
      <c r="J88" s="88"/>
      <c r="K88" s="88"/>
      <c r="L88" s="88"/>
      <c r="M88" s="88"/>
      <c r="N88" s="88"/>
      <c r="O88" s="88"/>
      <c r="P88" s="88"/>
      <c r="Q88" s="88"/>
    </row>
    <row r="89" spans="1:17" x14ac:dyDescent="0.2">
      <c r="A89" s="36"/>
      <c r="B89" s="234"/>
      <c r="C89" s="234"/>
      <c r="D89" s="231"/>
      <c r="E89" s="231"/>
      <c r="F89" s="232"/>
      <c r="G89" s="229">
        <f t="shared" si="9"/>
        <v>0</v>
      </c>
      <c r="H89" s="37"/>
      <c r="I89" s="88"/>
      <c r="J89" s="88"/>
      <c r="K89" s="88"/>
      <c r="L89" s="88"/>
      <c r="M89" s="88"/>
      <c r="N89" s="88"/>
      <c r="O89" s="88"/>
      <c r="P89" s="88"/>
      <c r="Q89" s="88"/>
    </row>
    <row r="90" spans="1:17" ht="13.5" thickBot="1" x14ac:dyDescent="0.25">
      <c r="A90" s="40" t="s">
        <v>110</v>
      </c>
      <c r="B90" s="285"/>
      <c r="C90" s="285"/>
      <c r="D90" s="281"/>
      <c r="E90" s="281"/>
      <c r="F90" s="282"/>
      <c r="G90" s="276">
        <f>SUM(G86:G89)</f>
        <v>0</v>
      </c>
      <c r="H90" s="41"/>
      <c r="I90" s="88"/>
      <c r="J90" s="88"/>
      <c r="K90" s="88"/>
      <c r="L90" s="88"/>
      <c r="M90" s="88"/>
      <c r="N90" s="88"/>
      <c r="O90" s="88"/>
      <c r="P90" s="88"/>
      <c r="Q90" s="88"/>
    </row>
    <row r="91" spans="1:17" ht="18.75" customHeight="1" thickBot="1" x14ac:dyDescent="0.25">
      <c r="A91" s="62" t="s">
        <v>120</v>
      </c>
      <c r="B91" s="63"/>
      <c r="C91" s="63"/>
      <c r="D91" s="64"/>
      <c r="E91" s="64"/>
      <c r="F91" s="65"/>
      <c r="G91" s="84">
        <f>G84+G90</f>
        <v>0</v>
      </c>
      <c r="H91" s="66"/>
      <c r="I91" s="88"/>
      <c r="J91" s="88"/>
      <c r="K91" s="88"/>
      <c r="L91" s="88"/>
      <c r="M91" s="88"/>
      <c r="N91" s="88"/>
      <c r="O91" s="88"/>
      <c r="P91" s="88"/>
      <c r="Q91" s="88"/>
    </row>
    <row r="92" spans="1:17" ht="49.5" customHeight="1" thickTop="1" thickBot="1" x14ac:dyDescent="0.25">
      <c r="A92" s="52" t="s">
        <v>121</v>
      </c>
      <c r="B92" s="53"/>
      <c r="C92" s="53"/>
      <c r="D92" s="54"/>
      <c r="E92" s="54"/>
      <c r="F92" s="55"/>
      <c r="G92" s="85">
        <f>G19+G37+G55+G73+G91</f>
        <v>0</v>
      </c>
      <c r="H92" s="56"/>
      <c r="I92" s="88"/>
      <c r="J92" s="88"/>
      <c r="K92" s="88"/>
      <c r="L92" s="88"/>
      <c r="M92" s="88"/>
      <c r="N92" s="88"/>
      <c r="O92" s="88"/>
      <c r="P92" s="88"/>
      <c r="Q92" s="88"/>
    </row>
    <row r="93" spans="1:17" ht="13.5" thickTop="1" x14ac:dyDescent="0.2">
      <c r="A93" s="42"/>
      <c r="B93" s="43"/>
      <c r="C93" s="43"/>
      <c r="D93" s="44"/>
      <c r="E93" s="44"/>
      <c r="F93" s="45"/>
      <c r="G93" s="45"/>
      <c r="H93" s="46"/>
      <c r="I93" s="88"/>
      <c r="J93" s="88"/>
      <c r="K93" s="88"/>
      <c r="L93" s="88"/>
      <c r="M93" s="88"/>
      <c r="N93" s="88"/>
      <c r="O93" s="88"/>
      <c r="P93" s="88"/>
      <c r="Q93" s="88"/>
    </row>
    <row r="94" spans="1:17" ht="19.5" customHeight="1" thickBot="1" x14ac:dyDescent="0.25">
      <c r="A94" s="218" t="s">
        <v>122</v>
      </c>
      <c r="B94" s="44"/>
      <c r="C94" s="47"/>
      <c r="D94" s="44"/>
      <c r="E94" s="44"/>
      <c r="F94" s="48"/>
      <c r="G94" s="45"/>
      <c r="H94" s="46"/>
      <c r="I94" s="88"/>
      <c r="J94" s="88"/>
      <c r="K94" s="88"/>
      <c r="L94" s="88"/>
      <c r="M94" s="88"/>
      <c r="N94" s="88"/>
      <c r="O94" s="88"/>
      <c r="P94" s="88"/>
      <c r="Q94" s="88"/>
    </row>
    <row r="95" spans="1:17" x14ac:dyDescent="0.2">
      <c r="A95" s="447" t="s">
        <v>123</v>
      </c>
      <c r="B95" s="448"/>
      <c r="C95" s="448"/>
      <c r="D95" s="448"/>
      <c r="E95" s="448"/>
      <c r="F95" s="448"/>
      <c r="G95" s="448"/>
      <c r="H95" s="449"/>
      <c r="I95" s="88"/>
      <c r="J95" s="88"/>
      <c r="K95" s="88"/>
      <c r="L95" s="88"/>
      <c r="M95" s="88"/>
      <c r="N95" s="88"/>
      <c r="O95" s="88"/>
      <c r="P95" s="88"/>
      <c r="Q95" s="88"/>
    </row>
    <row r="96" spans="1:17" x14ac:dyDescent="0.2">
      <c r="A96" s="450"/>
      <c r="B96" s="451"/>
      <c r="C96" s="451"/>
      <c r="D96" s="451"/>
      <c r="E96" s="451"/>
      <c r="F96" s="451"/>
      <c r="G96" s="451"/>
      <c r="H96" s="452"/>
      <c r="I96" s="88"/>
      <c r="J96" s="88"/>
      <c r="K96" s="88"/>
      <c r="L96" s="88"/>
      <c r="M96" s="88"/>
      <c r="N96" s="88"/>
      <c r="O96" s="88"/>
      <c r="P96" s="88"/>
      <c r="Q96" s="88"/>
    </row>
    <row r="97" spans="1:17" ht="13.5" thickBot="1" x14ac:dyDescent="0.25">
      <c r="A97" s="453"/>
      <c r="B97" s="454"/>
      <c r="C97" s="454"/>
      <c r="D97" s="454"/>
      <c r="E97" s="454"/>
      <c r="F97" s="454"/>
      <c r="G97" s="454"/>
      <c r="H97" s="455"/>
      <c r="I97" s="88"/>
      <c r="J97" s="88"/>
      <c r="K97" s="88"/>
      <c r="L97" s="88"/>
      <c r="M97" s="88"/>
      <c r="N97" s="88"/>
      <c r="O97" s="88"/>
      <c r="P97" s="88"/>
      <c r="Q97" s="88"/>
    </row>
    <row r="98" spans="1:17" x14ac:dyDescent="0.2">
      <c r="A98" s="88"/>
      <c r="B98" s="88"/>
      <c r="C98" s="88"/>
      <c r="D98" s="88"/>
      <c r="E98" s="88"/>
      <c r="F98" s="88"/>
      <c r="G98" s="88"/>
      <c r="H98" s="88"/>
    </row>
    <row r="99" spans="1:17" x14ac:dyDescent="0.2">
      <c r="A99" s="88"/>
      <c r="B99" s="88"/>
      <c r="C99" s="88"/>
      <c r="D99" s="88"/>
      <c r="E99" s="88"/>
      <c r="F99" s="88"/>
      <c r="G99" s="88"/>
      <c r="H99" s="88"/>
    </row>
    <row r="100" spans="1:17" x14ac:dyDescent="0.2">
      <c r="A100" s="88"/>
      <c r="B100" s="88"/>
      <c r="C100" s="88"/>
      <c r="D100" s="88"/>
      <c r="E100" s="88"/>
      <c r="F100" s="88"/>
      <c r="G100" s="88"/>
      <c r="H100" s="88"/>
    </row>
    <row r="101" spans="1:17" x14ac:dyDescent="0.2">
      <c r="A101" s="88"/>
      <c r="B101" s="88"/>
      <c r="C101" s="88"/>
      <c r="D101" s="88"/>
      <c r="E101" s="88"/>
      <c r="F101" s="88"/>
      <c r="G101" s="88"/>
      <c r="H101" s="88"/>
    </row>
    <row r="102" spans="1:17" x14ac:dyDescent="0.2">
      <c r="A102" s="88"/>
      <c r="B102" s="88"/>
      <c r="C102" s="88"/>
      <c r="D102" s="88"/>
      <c r="E102" s="88"/>
      <c r="F102" s="88"/>
      <c r="G102" s="88"/>
      <c r="H102" s="88"/>
    </row>
    <row r="103" spans="1:17" x14ac:dyDescent="0.2">
      <c r="A103" s="88"/>
      <c r="B103" s="88"/>
      <c r="C103" s="88"/>
      <c r="D103" s="88"/>
      <c r="E103" s="88"/>
      <c r="F103" s="88"/>
      <c r="G103" s="88"/>
      <c r="H103" s="88"/>
    </row>
    <row r="104" spans="1:17" x14ac:dyDescent="0.2">
      <c r="A104" s="88"/>
      <c r="B104" s="88"/>
      <c r="C104" s="88"/>
      <c r="D104" s="88"/>
      <c r="E104" s="88"/>
      <c r="F104" s="88"/>
      <c r="G104" s="88"/>
      <c r="H104" s="88"/>
    </row>
    <row r="105" spans="1:17" x14ac:dyDescent="0.2">
      <c r="A105" s="88"/>
      <c r="B105" s="88"/>
      <c r="C105" s="88"/>
      <c r="D105" s="88"/>
      <c r="E105" s="88"/>
      <c r="F105" s="88"/>
      <c r="G105" s="88"/>
      <c r="H105" s="88"/>
    </row>
    <row r="106" spans="1:17" x14ac:dyDescent="0.2">
      <c r="A106" s="88"/>
      <c r="B106" s="88"/>
      <c r="C106" s="88"/>
      <c r="D106" s="88"/>
      <c r="E106" s="88"/>
      <c r="F106" s="88"/>
      <c r="G106" s="88"/>
      <c r="H106" s="88"/>
    </row>
    <row r="107" spans="1:17" x14ac:dyDescent="0.2">
      <c r="A107" s="88"/>
      <c r="B107" s="88"/>
      <c r="C107" s="88"/>
      <c r="D107" s="88"/>
      <c r="E107" s="88"/>
      <c r="F107" s="88"/>
      <c r="G107" s="88"/>
      <c r="H107" s="88"/>
    </row>
    <row r="108" spans="1:17" x14ac:dyDescent="0.2">
      <c r="A108" s="88"/>
      <c r="B108" s="88"/>
      <c r="C108" s="88"/>
      <c r="D108" s="88"/>
      <c r="E108" s="88"/>
      <c r="F108" s="88"/>
      <c r="G108" s="88"/>
      <c r="H108" s="88"/>
    </row>
    <row r="109" spans="1:17" x14ac:dyDescent="0.2">
      <c r="A109" s="88"/>
      <c r="B109" s="88"/>
      <c r="C109" s="88"/>
      <c r="D109" s="88"/>
      <c r="E109" s="88"/>
      <c r="F109" s="88"/>
      <c r="G109" s="88"/>
      <c r="H109" s="88"/>
    </row>
    <row r="110" spans="1:17" x14ac:dyDescent="0.2">
      <c r="A110" s="88"/>
      <c r="B110" s="88"/>
      <c r="C110" s="88"/>
      <c r="D110" s="88"/>
      <c r="E110" s="88"/>
      <c r="F110" s="88"/>
      <c r="G110" s="88"/>
      <c r="H110" s="88"/>
    </row>
    <row r="111" spans="1:17" x14ac:dyDescent="0.2">
      <c r="A111" s="88"/>
      <c r="B111" s="88"/>
      <c r="C111" s="88"/>
      <c r="D111" s="88"/>
      <c r="E111" s="88"/>
      <c r="F111" s="88"/>
      <c r="G111" s="88"/>
      <c r="H111" s="88"/>
    </row>
    <row r="112" spans="1:17" x14ac:dyDescent="0.2">
      <c r="A112" s="88"/>
      <c r="B112" s="88"/>
      <c r="C112" s="88"/>
      <c r="D112" s="88"/>
      <c r="E112" s="88"/>
      <c r="F112" s="88"/>
      <c r="G112" s="88"/>
      <c r="H112" s="88"/>
    </row>
    <row r="113" spans="1:8" x14ac:dyDescent="0.2">
      <c r="A113" s="88"/>
      <c r="B113" s="88"/>
      <c r="C113" s="88"/>
      <c r="D113" s="88"/>
      <c r="E113" s="88"/>
      <c r="F113" s="88"/>
      <c r="G113" s="88"/>
      <c r="H113" s="88"/>
    </row>
    <row r="114" spans="1:8" x14ac:dyDescent="0.2">
      <c r="A114" s="88"/>
      <c r="B114" s="88"/>
      <c r="C114" s="88"/>
      <c r="D114" s="88"/>
      <c r="E114" s="88"/>
      <c r="F114" s="88"/>
      <c r="G114" s="88"/>
      <c r="H114" s="88"/>
    </row>
  </sheetData>
  <sheetProtection selectLockedCells="1"/>
  <mergeCells count="6">
    <mergeCell ref="A95:H97"/>
    <mergeCell ref="A1:H1"/>
    <mergeCell ref="A20:H20"/>
    <mergeCell ref="A38:H38"/>
    <mergeCell ref="A56:H56"/>
    <mergeCell ref="A74:H74"/>
  </mergeCells>
  <dataValidations count="1">
    <dataValidation type="list" allowBlank="1" showInputMessage="1" sqref="A4:A11 A14:A17 A86:A89 A23:A29 A41:A47 A50:A53 A59:A65 A68:A71 A77:A83 A32:A35" xr:uid="{00000000-0002-0000-0100-000000000000}">
      <formula1>"Conference travel to present research, Meet with collaborators, Project team meeting, Meet with sponsor, Other (please specify)"</formula1>
    </dataValidation>
  </dataValidations>
  <pageMargins left="0.7" right="0.7" top="0.75" bottom="0.75" header="0.3" footer="0.3"/>
  <pageSetup scale="65" orientation="landscape"/>
  <headerFooter>
    <oddFooter>&amp;LCoE 001 (Rev 10/09/12)</oddFooter>
  </headerFooter>
  <rowBreaks count="2" manualBreakCount="2">
    <brk id="37" max="16383" man="1"/>
    <brk id="73" max="16383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45"/>
  <sheetViews>
    <sheetView zoomScale="115" zoomScaleNormal="115" zoomScalePageLayoutView="115" workbookViewId="0">
      <selection activeCell="B4" sqref="B4"/>
    </sheetView>
  </sheetViews>
  <sheetFormatPr defaultColWidth="8.85546875" defaultRowHeight="12.75" x14ac:dyDescent="0.2"/>
  <cols>
    <col min="1" max="1" width="75.28515625" style="30" customWidth="1"/>
    <col min="2" max="2" width="10.28515625" style="30" bestFit="1" customWidth="1"/>
    <col min="3" max="6" width="10.28515625" style="30" customWidth="1"/>
    <col min="7" max="7" width="11.85546875" style="30" customWidth="1"/>
    <col min="8" max="16384" width="8.85546875" style="30"/>
  </cols>
  <sheetData>
    <row r="1" spans="1:16" ht="26.25" customHeight="1" x14ac:dyDescent="0.2">
      <c r="A1" s="168" t="s">
        <v>124</v>
      </c>
      <c r="B1" s="169"/>
      <c r="C1" s="169"/>
      <c r="D1" s="169"/>
      <c r="E1" s="169"/>
      <c r="F1" s="169"/>
      <c r="G1" s="170"/>
      <c r="H1" s="88"/>
      <c r="I1" s="88"/>
      <c r="J1" s="88"/>
      <c r="K1" s="88"/>
      <c r="L1" s="88"/>
      <c r="M1" s="88"/>
      <c r="N1" s="88"/>
      <c r="O1" s="88"/>
    </row>
    <row r="2" spans="1:16" ht="26.25" customHeight="1" x14ac:dyDescent="0.2">
      <c r="A2" s="236" t="s">
        <v>125</v>
      </c>
      <c r="B2" s="237" t="s">
        <v>16</v>
      </c>
      <c r="C2" s="237" t="s">
        <v>17</v>
      </c>
      <c r="D2" s="237" t="s">
        <v>18</v>
      </c>
      <c r="E2" s="237" t="s">
        <v>19</v>
      </c>
      <c r="F2" s="237" t="s">
        <v>20</v>
      </c>
      <c r="G2" s="237" t="s">
        <v>21</v>
      </c>
      <c r="H2" s="88"/>
      <c r="I2" s="88"/>
      <c r="J2" s="88"/>
      <c r="K2" s="88"/>
      <c r="L2" s="88"/>
      <c r="M2" s="88"/>
      <c r="N2" s="88"/>
      <c r="O2" s="88"/>
      <c r="P2" s="88"/>
    </row>
    <row r="3" spans="1:16" x14ac:dyDescent="0.2">
      <c r="A3" s="219"/>
      <c r="B3" s="220">
        <v>0</v>
      </c>
      <c r="C3" s="220">
        <v>0</v>
      </c>
      <c r="D3" s="220">
        <v>0</v>
      </c>
      <c r="E3" s="220">
        <v>0</v>
      </c>
      <c r="F3" s="220">
        <v>0</v>
      </c>
      <c r="G3" s="238">
        <f>SUM(B3:F3)</f>
        <v>0</v>
      </c>
      <c r="H3" s="88"/>
      <c r="I3" s="88"/>
      <c r="J3" s="88"/>
      <c r="K3" s="88"/>
      <c r="L3" s="88"/>
      <c r="M3" s="88"/>
      <c r="N3" s="88"/>
      <c r="O3" s="88"/>
      <c r="P3" s="88"/>
    </row>
    <row r="4" spans="1:16" x14ac:dyDescent="0.2">
      <c r="A4" s="221"/>
      <c r="B4" s="220">
        <v>0</v>
      </c>
      <c r="C4" s="220">
        <v>0</v>
      </c>
      <c r="D4" s="220">
        <v>0</v>
      </c>
      <c r="E4" s="220">
        <v>0</v>
      </c>
      <c r="F4" s="220">
        <v>0</v>
      </c>
      <c r="G4" s="238">
        <f t="shared" ref="G4:G18" si="0">SUM(B4:F4)</f>
        <v>0</v>
      </c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2">
      <c r="A5" s="222"/>
      <c r="B5" s="220">
        <v>0</v>
      </c>
      <c r="C5" s="220">
        <v>0</v>
      </c>
      <c r="D5" s="220">
        <v>0</v>
      </c>
      <c r="E5" s="220">
        <v>0</v>
      </c>
      <c r="F5" s="220">
        <v>0</v>
      </c>
      <c r="G5" s="238">
        <f t="shared" si="0"/>
        <v>0</v>
      </c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">
      <c r="A6" s="222"/>
      <c r="B6" s="220">
        <v>0</v>
      </c>
      <c r="C6" s="220">
        <v>0</v>
      </c>
      <c r="D6" s="220">
        <v>0</v>
      </c>
      <c r="E6" s="220">
        <v>0</v>
      </c>
      <c r="F6" s="220">
        <v>0</v>
      </c>
      <c r="G6" s="238">
        <f t="shared" si="0"/>
        <v>0</v>
      </c>
      <c r="H6" s="88"/>
      <c r="I6" s="88"/>
      <c r="J6" s="88"/>
      <c r="K6" s="88"/>
      <c r="L6" s="88"/>
      <c r="M6" s="88"/>
      <c r="N6" s="88"/>
      <c r="O6" s="88"/>
      <c r="P6" s="88"/>
    </row>
    <row r="7" spans="1:16" x14ac:dyDescent="0.2">
      <c r="A7" s="239"/>
      <c r="B7" s="220">
        <v>0</v>
      </c>
      <c r="C7" s="220">
        <v>0</v>
      </c>
      <c r="D7" s="220">
        <v>0</v>
      </c>
      <c r="E7" s="220">
        <v>0</v>
      </c>
      <c r="F7" s="220">
        <v>0</v>
      </c>
      <c r="G7" s="238">
        <f t="shared" si="0"/>
        <v>0</v>
      </c>
      <c r="H7" s="88"/>
      <c r="I7" s="88"/>
      <c r="J7" s="88"/>
      <c r="K7" s="88"/>
      <c r="L7" s="88"/>
      <c r="M7" s="88"/>
      <c r="N7" s="88"/>
      <c r="O7" s="88"/>
      <c r="P7" s="88"/>
    </row>
    <row r="8" spans="1:16" x14ac:dyDescent="0.2">
      <c r="A8" s="239"/>
      <c r="B8" s="220">
        <v>0</v>
      </c>
      <c r="C8" s="220">
        <v>0</v>
      </c>
      <c r="D8" s="220">
        <v>0</v>
      </c>
      <c r="E8" s="220">
        <v>0</v>
      </c>
      <c r="F8" s="220">
        <v>0</v>
      </c>
      <c r="G8" s="238">
        <f t="shared" si="0"/>
        <v>0</v>
      </c>
      <c r="H8" s="88"/>
      <c r="I8" s="88"/>
      <c r="J8" s="88"/>
      <c r="K8" s="88"/>
      <c r="L8" s="88"/>
      <c r="M8" s="88"/>
      <c r="N8" s="88"/>
      <c r="O8" s="88"/>
      <c r="P8" s="88"/>
    </row>
    <row r="9" spans="1:16" x14ac:dyDescent="0.2">
      <c r="A9" s="239"/>
      <c r="B9" s="220">
        <v>0</v>
      </c>
      <c r="C9" s="220">
        <v>0</v>
      </c>
      <c r="D9" s="220">
        <v>0</v>
      </c>
      <c r="E9" s="220">
        <v>0</v>
      </c>
      <c r="F9" s="220">
        <v>0</v>
      </c>
      <c r="G9" s="238">
        <f t="shared" si="0"/>
        <v>0</v>
      </c>
      <c r="H9" s="88"/>
      <c r="I9" s="88"/>
      <c r="J9" s="88"/>
      <c r="K9" s="88"/>
      <c r="L9" s="88"/>
      <c r="M9" s="88"/>
      <c r="N9" s="88"/>
      <c r="O9" s="88"/>
      <c r="P9" s="88"/>
    </row>
    <row r="10" spans="1:16" x14ac:dyDescent="0.2">
      <c r="A10" s="239"/>
      <c r="B10" s="220">
        <v>0</v>
      </c>
      <c r="C10" s="220">
        <v>0</v>
      </c>
      <c r="D10" s="220">
        <v>0</v>
      </c>
      <c r="E10" s="220">
        <v>0</v>
      </c>
      <c r="F10" s="220">
        <v>0</v>
      </c>
      <c r="G10" s="238">
        <f t="shared" si="0"/>
        <v>0</v>
      </c>
      <c r="H10" s="88"/>
      <c r="I10" s="88"/>
      <c r="J10" s="88"/>
      <c r="K10" s="88"/>
      <c r="L10" s="88"/>
      <c r="M10" s="88"/>
      <c r="N10" s="88"/>
      <c r="O10" s="88"/>
      <c r="P10" s="88"/>
    </row>
    <row r="11" spans="1:16" x14ac:dyDescent="0.2">
      <c r="A11" s="239"/>
      <c r="B11" s="220">
        <v>0</v>
      </c>
      <c r="C11" s="220">
        <v>0</v>
      </c>
      <c r="D11" s="220">
        <v>0</v>
      </c>
      <c r="E11" s="220">
        <v>0</v>
      </c>
      <c r="F11" s="220">
        <v>0</v>
      </c>
      <c r="G11" s="238">
        <f t="shared" si="0"/>
        <v>0</v>
      </c>
      <c r="H11" s="88"/>
      <c r="I11" s="88"/>
      <c r="J11" s="88"/>
      <c r="K11" s="88"/>
      <c r="L11" s="88"/>
      <c r="M11" s="88"/>
      <c r="N11" s="88"/>
      <c r="O11" s="88"/>
      <c r="P11" s="88"/>
    </row>
    <row r="12" spans="1:16" x14ac:dyDescent="0.2">
      <c r="A12" s="239"/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38">
        <f t="shared" si="0"/>
        <v>0</v>
      </c>
      <c r="H12" s="88"/>
      <c r="I12" s="88"/>
      <c r="J12" s="88"/>
      <c r="K12" s="88"/>
      <c r="L12" s="88"/>
      <c r="M12" s="88"/>
      <c r="N12" s="88"/>
      <c r="O12" s="88"/>
      <c r="P12" s="88"/>
    </row>
    <row r="13" spans="1:16" x14ac:dyDescent="0.2">
      <c r="A13" s="239"/>
      <c r="B13" s="220">
        <v>0</v>
      </c>
      <c r="C13" s="220">
        <v>0</v>
      </c>
      <c r="D13" s="220">
        <v>0</v>
      </c>
      <c r="E13" s="220">
        <v>0</v>
      </c>
      <c r="F13" s="220">
        <v>0</v>
      </c>
      <c r="G13" s="238">
        <f t="shared" si="0"/>
        <v>0</v>
      </c>
      <c r="H13" s="88"/>
      <c r="I13" s="88"/>
      <c r="J13" s="88"/>
      <c r="K13" s="88"/>
      <c r="L13" s="88"/>
      <c r="M13" s="88"/>
      <c r="N13" s="88"/>
      <c r="O13" s="88"/>
      <c r="P13" s="88"/>
    </row>
    <row r="14" spans="1:16" x14ac:dyDescent="0.2">
      <c r="A14" s="239"/>
      <c r="B14" s="220">
        <v>0</v>
      </c>
      <c r="C14" s="220">
        <v>0</v>
      </c>
      <c r="D14" s="220">
        <v>0</v>
      </c>
      <c r="E14" s="220">
        <v>0</v>
      </c>
      <c r="F14" s="220">
        <v>0</v>
      </c>
      <c r="G14" s="238">
        <f t="shared" si="0"/>
        <v>0</v>
      </c>
      <c r="H14" s="88"/>
      <c r="I14" s="88"/>
      <c r="J14" s="88"/>
      <c r="K14" s="88"/>
      <c r="L14" s="88"/>
      <c r="M14" s="88"/>
      <c r="N14" s="88"/>
      <c r="O14" s="88"/>
      <c r="P14" s="88"/>
    </row>
    <row r="15" spans="1:16" x14ac:dyDescent="0.2">
      <c r="A15" s="239"/>
      <c r="B15" s="220">
        <v>0</v>
      </c>
      <c r="C15" s="220">
        <v>0</v>
      </c>
      <c r="D15" s="220">
        <v>0</v>
      </c>
      <c r="E15" s="220">
        <v>0</v>
      </c>
      <c r="F15" s="220">
        <v>0</v>
      </c>
      <c r="G15" s="238">
        <f t="shared" si="0"/>
        <v>0</v>
      </c>
      <c r="H15" s="88"/>
      <c r="I15" s="88"/>
      <c r="J15" s="88"/>
      <c r="K15" s="88"/>
      <c r="L15" s="88"/>
      <c r="M15" s="88"/>
      <c r="N15" s="88"/>
      <c r="O15" s="88"/>
      <c r="P15" s="88"/>
    </row>
    <row r="16" spans="1:16" x14ac:dyDescent="0.2">
      <c r="A16" s="239"/>
      <c r="B16" s="220">
        <v>0</v>
      </c>
      <c r="C16" s="220">
        <v>0</v>
      </c>
      <c r="D16" s="220">
        <v>0</v>
      </c>
      <c r="E16" s="220">
        <v>0</v>
      </c>
      <c r="F16" s="220">
        <v>0</v>
      </c>
      <c r="G16" s="238">
        <f t="shared" si="0"/>
        <v>0</v>
      </c>
      <c r="H16" s="88"/>
      <c r="I16" s="88"/>
      <c r="J16" s="88"/>
      <c r="K16" s="88"/>
      <c r="L16" s="88"/>
      <c r="M16" s="88"/>
      <c r="N16" s="88"/>
      <c r="O16" s="88"/>
      <c r="P16" s="88"/>
    </row>
    <row r="17" spans="1:16" x14ac:dyDescent="0.2">
      <c r="A17" s="239"/>
      <c r="B17" s="220">
        <v>0</v>
      </c>
      <c r="C17" s="220">
        <v>0</v>
      </c>
      <c r="D17" s="220">
        <v>0</v>
      </c>
      <c r="E17" s="220">
        <v>0</v>
      </c>
      <c r="F17" s="220">
        <v>0</v>
      </c>
      <c r="G17" s="238">
        <f t="shared" si="0"/>
        <v>0</v>
      </c>
      <c r="H17" s="88"/>
      <c r="I17" s="88"/>
      <c r="J17" s="88"/>
      <c r="K17" s="88"/>
      <c r="L17" s="88"/>
      <c r="M17" s="88"/>
      <c r="N17" s="88"/>
      <c r="O17" s="88"/>
      <c r="P17" s="88"/>
    </row>
    <row r="18" spans="1:16" x14ac:dyDescent="0.2">
      <c r="A18" s="239"/>
      <c r="B18" s="220">
        <v>0</v>
      </c>
      <c r="C18" s="220">
        <v>0</v>
      </c>
      <c r="D18" s="220">
        <v>0</v>
      </c>
      <c r="E18" s="220">
        <v>0</v>
      </c>
      <c r="F18" s="220">
        <v>0</v>
      </c>
      <c r="G18" s="238">
        <f t="shared" si="0"/>
        <v>0</v>
      </c>
      <c r="H18" s="88"/>
      <c r="I18" s="88"/>
      <c r="J18" s="88"/>
      <c r="K18" s="88"/>
      <c r="L18" s="88"/>
      <c r="M18" s="88"/>
      <c r="N18" s="88"/>
      <c r="O18" s="88"/>
      <c r="P18" s="88"/>
    </row>
    <row r="19" spans="1:16" ht="31.5" customHeight="1" x14ac:dyDescent="0.2">
      <c r="A19" s="237" t="s">
        <v>126</v>
      </c>
      <c r="B19" s="240">
        <f t="shared" ref="B19:G19" si="1">SUM(B3:B18)</f>
        <v>0</v>
      </c>
      <c r="C19" s="240">
        <f t="shared" si="1"/>
        <v>0</v>
      </c>
      <c r="D19" s="240">
        <f t="shared" si="1"/>
        <v>0</v>
      </c>
      <c r="E19" s="240">
        <f t="shared" si="1"/>
        <v>0</v>
      </c>
      <c r="F19" s="240">
        <f t="shared" si="1"/>
        <v>0</v>
      </c>
      <c r="G19" s="241">
        <f t="shared" si="1"/>
        <v>0</v>
      </c>
      <c r="H19" s="88"/>
      <c r="I19" s="88"/>
      <c r="J19" s="88"/>
      <c r="K19" s="88"/>
      <c r="L19" s="88"/>
      <c r="M19" s="88"/>
      <c r="N19" s="88"/>
      <c r="O19" s="88"/>
      <c r="P19" s="88"/>
    </row>
    <row r="20" spans="1:16" x14ac:dyDescent="0.2">
      <c r="A20" s="89"/>
      <c r="B20" s="90"/>
      <c r="C20" s="90"/>
      <c r="D20" s="90"/>
      <c r="E20" s="90"/>
      <c r="F20" s="90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x14ac:dyDescent="0.2">
      <c r="A21" s="89"/>
      <c r="B21" s="90"/>
      <c r="C21" s="90"/>
      <c r="D21" s="90"/>
      <c r="E21" s="90"/>
      <c r="F21" s="90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x14ac:dyDescent="0.2">
      <c r="A22" s="89"/>
      <c r="B22" s="90"/>
      <c r="C22" s="90"/>
      <c r="D22" s="90"/>
      <c r="E22" s="90"/>
      <c r="F22" s="90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x14ac:dyDescent="0.2">
      <c r="A23" s="89"/>
      <c r="B23" s="90"/>
      <c r="C23" s="90"/>
      <c r="D23" s="90"/>
      <c r="E23" s="90"/>
      <c r="F23" s="90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1:16" x14ac:dyDescent="0.2">
      <c r="A24" s="89"/>
      <c r="B24" s="90"/>
      <c r="C24" s="90"/>
      <c r="D24" s="90"/>
      <c r="E24" s="90"/>
      <c r="F24" s="90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 x14ac:dyDescent="0.2">
      <c r="A25" s="89"/>
      <c r="B25" s="90"/>
      <c r="C25" s="90"/>
      <c r="D25" s="90"/>
      <c r="E25" s="90"/>
      <c r="F25" s="90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 x14ac:dyDescent="0.2">
      <c r="A26" s="89"/>
      <c r="B26" s="90"/>
      <c r="C26" s="90"/>
      <c r="D26" s="90"/>
      <c r="E26" s="90"/>
      <c r="F26" s="90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 x14ac:dyDescent="0.2">
      <c r="A27" s="89"/>
      <c r="B27" s="90"/>
      <c r="C27" s="90"/>
      <c r="D27" s="90"/>
      <c r="E27" s="90"/>
      <c r="F27" s="90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 x14ac:dyDescent="0.2">
      <c r="A28" s="89"/>
      <c r="B28" s="90"/>
      <c r="C28" s="90"/>
      <c r="D28" s="90"/>
      <c r="E28" s="90"/>
      <c r="F28" s="90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1:16" x14ac:dyDescent="0.2">
      <c r="A29" s="89"/>
      <c r="B29" s="90"/>
      <c r="C29" s="90"/>
      <c r="D29" s="90"/>
      <c r="E29" s="90"/>
      <c r="F29" s="90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16" x14ac:dyDescent="0.2">
      <c r="A30" s="89"/>
      <c r="B30" s="90"/>
      <c r="C30" s="90"/>
      <c r="D30" s="90"/>
      <c r="E30" s="90"/>
      <c r="F30" s="90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x14ac:dyDescent="0.2">
      <c r="A31" s="89"/>
      <c r="B31" s="90"/>
      <c r="C31" s="90"/>
      <c r="D31" s="90"/>
      <c r="E31" s="90"/>
      <c r="F31" s="90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 x14ac:dyDescent="0.2">
      <c r="A32" s="89"/>
      <c r="B32" s="90"/>
      <c r="C32" s="90"/>
      <c r="D32" s="90"/>
      <c r="E32" s="90"/>
      <c r="F32" s="90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 x14ac:dyDescent="0.2">
      <c r="A33" s="89"/>
      <c r="B33" s="90"/>
      <c r="C33" s="90"/>
      <c r="D33" s="90"/>
      <c r="E33" s="90"/>
      <c r="F33" s="90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 x14ac:dyDescent="0.2">
      <c r="A34" s="89"/>
      <c r="B34" s="90"/>
      <c r="C34" s="90"/>
      <c r="D34" s="90"/>
      <c r="E34" s="90"/>
      <c r="F34" s="90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x14ac:dyDescent="0.2">
      <c r="A35" s="89"/>
      <c r="B35" s="90"/>
      <c r="C35" s="90"/>
      <c r="D35" s="90"/>
      <c r="E35" s="90"/>
      <c r="F35" s="90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 x14ac:dyDescent="0.2">
      <c r="A36" s="89"/>
      <c r="B36" s="90"/>
      <c r="C36" s="90"/>
      <c r="D36" s="90"/>
      <c r="E36" s="90"/>
      <c r="F36" s="90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x14ac:dyDescent="0.2">
      <c r="A37" s="89"/>
      <c r="B37" s="89"/>
      <c r="C37" s="89"/>
      <c r="D37" s="89"/>
      <c r="E37" s="89"/>
      <c r="F37" s="89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16" x14ac:dyDescent="0.2">
      <c r="A38" s="89"/>
      <c r="B38" s="89"/>
      <c r="C38" s="89"/>
      <c r="D38" s="89"/>
      <c r="E38" s="89"/>
      <c r="F38" s="89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16" x14ac:dyDescent="0.2">
      <c r="A39" s="89"/>
      <c r="B39" s="89"/>
      <c r="C39" s="89"/>
      <c r="D39" s="89"/>
      <c r="E39" s="89"/>
      <c r="F39" s="89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16" x14ac:dyDescent="0.2">
      <c r="A40" s="89"/>
      <c r="B40" s="89"/>
      <c r="C40" s="89"/>
      <c r="D40" s="89"/>
      <c r="E40" s="89"/>
      <c r="F40" s="89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16" x14ac:dyDescent="0.2">
      <c r="A41" s="89"/>
      <c r="B41" s="89"/>
      <c r="C41" s="89"/>
      <c r="D41" s="89"/>
      <c r="E41" s="89"/>
      <c r="F41" s="89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16" x14ac:dyDescent="0.2">
      <c r="A42" s="89"/>
      <c r="B42" s="89"/>
      <c r="C42" s="89"/>
      <c r="D42" s="89"/>
      <c r="E42" s="89"/>
      <c r="F42" s="89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16" x14ac:dyDescent="0.2">
      <c r="A43" s="89"/>
      <c r="B43" s="89"/>
      <c r="C43" s="89"/>
      <c r="D43" s="89"/>
      <c r="E43" s="89"/>
      <c r="F43" s="89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16" x14ac:dyDescent="0.2">
      <c r="A44" s="89"/>
      <c r="B44" s="89"/>
      <c r="C44" s="89"/>
      <c r="D44" s="89"/>
      <c r="E44" s="89"/>
      <c r="F44" s="89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16" x14ac:dyDescent="0.2">
      <c r="A45" s="89"/>
      <c r="B45" s="89"/>
      <c r="C45" s="89"/>
      <c r="D45" s="89"/>
      <c r="E45" s="89"/>
      <c r="F45" s="89"/>
      <c r="G45" s="88"/>
      <c r="H45" s="88"/>
      <c r="I45" s="88"/>
      <c r="J45" s="88"/>
      <c r="K45" s="88"/>
      <c r="L45" s="88"/>
      <c r="M45" s="88"/>
      <c r="N45" s="88"/>
      <c r="O45" s="88"/>
    </row>
  </sheetData>
  <sheetProtection selectLockedCells="1"/>
  <pageMargins left="0.7" right="0.7" top="0.75" bottom="0.75" header="0.3" footer="0.3"/>
  <pageSetup scale="89" orientation="landscape"/>
  <headerFooter>
    <oddFooter>&amp;LCoE 001 (Rev 10/09/12)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AE65"/>
  <sheetViews>
    <sheetView workbookViewId="0">
      <selection activeCell="F6" sqref="F6"/>
    </sheetView>
  </sheetViews>
  <sheetFormatPr defaultColWidth="8.85546875" defaultRowHeight="12.75" x14ac:dyDescent="0.2"/>
  <cols>
    <col min="1" max="1" width="4.140625" style="10" customWidth="1"/>
    <col min="2" max="2" width="30.7109375" style="10" customWidth="1"/>
    <col min="3" max="3" width="24.42578125" style="10" customWidth="1"/>
    <col min="4" max="4" width="6.42578125" style="10" customWidth="1"/>
    <col min="5" max="6" width="11.7109375" style="12" customWidth="1"/>
    <col min="7" max="9" width="11.7109375" style="12" hidden="1" customWidth="1"/>
    <col min="10" max="10" width="11.7109375" style="12" customWidth="1"/>
    <col min="11" max="11" width="21.140625" style="10" customWidth="1"/>
    <col min="12" max="12" width="16.85546875" style="10" bestFit="1" customWidth="1"/>
    <col min="13" max="13" width="8.42578125" style="10" bestFit="1" customWidth="1"/>
    <col min="14" max="16" width="8.140625" style="10" bestFit="1" customWidth="1"/>
    <col min="17" max="16384" width="8.85546875" style="10"/>
  </cols>
  <sheetData>
    <row r="1" spans="1:31" x14ac:dyDescent="0.2">
      <c r="A1" s="242"/>
      <c r="B1" s="11"/>
      <c r="C1" s="242"/>
      <c r="D1" s="242"/>
      <c r="E1" s="243"/>
      <c r="F1" s="243"/>
      <c r="G1" s="243"/>
      <c r="H1" s="243"/>
      <c r="I1" s="243"/>
      <c r="J1" s="243"/>
      <c r="K1" s="462" t="s">
        <v>127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</row>
    <row r="2" spans="1:31" ht="12.75" customHeight="1" x14ac:dyDescent="0.2">
      <c r="A2" s="242"/>
      <c r="B2" s="242"/>
      <c r="C2" s="13"/>
      <c r="D2" s="242"/>
      <c r="E2" s="243"/>
      <c r="F2" s="243"/>
      <c r="G2" s="243"/>
      <c r="H2" s="243"/>
      <c r="I2" s="243"/>
      <c r="J2" s="243"/>
      <c r="K2" s="46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x14ac:dyDescent="0.2">
      <c r="A3" s="242"/>
      <c r="B3" s="242"/>
      <c r="C3" s="13"/>
      <c r="D3" s="242"/>
      <c r="E3" s="243"/>
      <c r="F3" s="243"/>
      <c r="G3" s="243"/>
      <c r="H3" s="243"/>
      <c r="I3" s="243"/>
      <c r="J3" s="243"/>
      <c r="K3" s="46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</row>
    <row r="4" spans="1:31" ht="22.5" customHeight="1" x14ac:dyDescent="0.2">
      <c r="A4" s="242"/>
      <c r="B4" s="17" t="s">
        <v>128</v>
      </c>
      <c r="C4" s="17" t="s">
        <v>129</v>
      </c>
      <c r="D4" s="28"/>
      <c r="E4" s="29" t="s">
        <v>187</v>
      </c>
      <c r="F4" s="29" t="s">
        <v>188</v>
      </c>
      <c r="G4" s="29" t="s">
        <v>18</v>
      </c>
      <c r="H4" s="29" t="s">
        <v>19</v>
      </c>
      <c r="I4" s="29" t="s">
        <v>20</v>
      </c>
      <c r="J4" s="29" t="s">
        <v>189</v>
      </c>
      <c r="K4" s="462"/>
      <c r="L4" s="463" t="s">
        <v>130</v>
      </c>
      <c r="M4" s="463"/>
      <c r="N4" s="463"/>
      <c r="O4" s="463"/>
      <c r="P4" s="463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</row>
    <row r="5" spans="1:31" ht="24.95" customHeight="1" x14ac:dyDescent="0.2">
      <c r="A5" s="244">
        <v>1</v>
      </c>
      <c r="B5" s="101"/>
      <c r="C5" s="101"/>
      <c r="D5" s="245" t="s">
        <v>131</v>
      </c>
      <c r="E5" s="246">
        <v>0</v>
      </c>
      <c r="F5" s="246">
        <v>0</v>
      </c>
      <c r="G5" s="246"/>
      <c r="H5" s="246"/>
      <c r="I5" s="246">
        <v>0</v>
      </c>
      <c r="J5" s="247">
        <f t="shared" ref="J5:J14" si="0">SUM(E5:I5)</f>
        <v>0</v>
      </c>
      <c r="K5" s="248" t="s">
        <v>165</v>
      </c>
      <c r="L5" s="249">
        <f>IF(ISBLANK(K5)-ISBLANK(B5)&lt;&gt;1,IF(K5="Y"," ",IF(E5&gt;25000,25000,E5)),"&lt;-- Select Y or N")</f>
        <v>0</v>
      </c>
      <c r="M5" s="249">
        <f>IF(ISBLANK(K5)-ISBLANK(B5)&lt;&gt;1,IF(K5="Y"," ",IF(L5&gt;=25000,0,IF(F5&gt;=(25000-L5),25000-L5,F5))),"!!!!!!!")</f>
        <v>0</v>
      </c>
      <c r="N5" s="249">
        <f>IF(ISBLANK(K5)-ISBLANK(B5)&lt;&gt;1,IF(K5="Y"," ",IF(L5+M5&gt;=25000,0,IF(G5&gt;(25000-M5-L5),25000-M5-L5,G5))),"!!!!!!!")</f>
        <v>0</v>
      </c>
      <c r="O5" s="249">
        <f>IF(ISBLANK(K5)-ISBLANK(B5)&lt;&gt;1,IF(K5="Y"," ",IF(L5+M5+N5&gt;=25000,0,IF(H5&gt;(25000-N5-M5-L5),25000-N5-M5-L5,H5))),"!!!!!!!")</f>
        <v>0</v>
      </c>
      <c r="P5" s="249">
        <f>IF(ISBLANK(K5)-ISBLANK(B5)&lt;&gt;1,IF(K5="Y"," ",IF(L5+M5+N5+O5&gt;=25000,0,IF(I5&gt;(25000-O5-N5-M5-L5),25000-O5-N5-M5-L5,I5))),"!!!!!!!")</f>
        <v>0</v>
      </c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</row>
    <row r="6" spans="1:31" ht="24.95" customHeight="1" x14ac:dyDescent="0.2">
      <c r="A6" s="244">
        <v>2</v>
      </c>
      <c r="B6" s="251"/>
      <c r="C6" s="251"/>
      <c r="D6" s="245" t="s">
        <v>131</v>
      </c>
      <c r="E6" s="246">
        <v>0</v>
      </c>
      <c r="F6" s="246">
        <v>0</v>
      </c>
      <c r="G6" s="246">
        <v>0</v>
      </c>
      <c r="H6" s="246">
        <v>0</v>
      </c>
      <c r="I6" s="246">
        <v>0</v>
      </c>
      <c r="J6" s="247">
        <f t="shared" si="0"/>
        <v>0</v>
      </c>
      <c r="K6" s="248"/>
      <c r="L6" s="249">
        <f t="shared" ref="L6:L14" si="1">IF(ISBLANK(K6)-ISBLANK(B6)&lt;&gt;1,IF(K6="Y"," ",IF(E6&gt;25000,25000,E6)),"&lt;-- Select Y or N")</f>
        <v>0</v>
      </c>
      <c r="M6" s="249">
        <f t="shared" ref="M6:M14" si="2">IF(ISBLANK(K6)-ISBLANK(B6)&lt;&gt;1,IF(K6="Y"," ",IF(L6&gt;=25000,0,IF(F6&gt;=(25000-L6),25000-L6,F6))),"!!!!!!!")</f>
        <v>0</v>
      </c>
      <c r="N6" s="249">
        <f t="shared" ref="N6:N14" si="3">IF(ISBLANK(K6)-ISBLANK(B6)&lt;&gt;1,IF(K6="Y"," ",IF(L6+M6&gt;=25000,0,IF(G6&gt;(25000-M6-L6),25000-M6-L6,G6))),"!!!!!!!")</f>
        <v>0</v>
      </c>
      <c r="O6" s="249">
        <f t="shared" ref="O6:O14" si="4">IF(ISBLANK(K6)-ISBLANK(B6)&lt;&gt;1,IF(K6="Y"," ",IF(L6+M6+N6&gt;=25000,0,IF(H6&gt;(25000-N6-M6-L6),25000-N6-M6-L6,H6))),"!!!!!!!")</f>
        <v>0</v>
      </c>
      <c r="P6" s="249">
        <f t="shared" ref="P6:P14" si="5">IF(ISBLANK(K6)-ISBLANK(B6)&lt;&gt;1,IF(K6="Y"," ",IF(L6+M6+N6+O6&gt;=25000,0,IF(I6&gt;(25000-O6-N6-M6-L6),25000-O6-N6-M6-L6,I6))),"!!!!!!!")</f>
        <v>0</v>
      </c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</row>
    <row r="7" spans="1:31" ht="24.95" customHeight="1" x14ac:dyDescent="0.2">
      <c r="A7" s="244">
        <v>3</v>
      </c>
      <c r="B7" s="251"/>
      <c r="C7" s="251"/>
      <c r="D7" s="245" t="s">
        <v>131</v>
      </c>
      <c r="E7" s="246">
        <v>0</v>
      </c>
      <c r="F7" s="246">
        <v>0</v>
      </c>
      <c r="G7" s="246">
        <v>0</v>
      </c>
      <c r="H7" s="246">
        <v>0</v>
      </c>
      <c r="I7" s="246">
        <v>0</v>
      </c>
      <c r="J7" s="247">
        <f t="shared" si="0"/>
        <v>0</v>
      </c>
      <c r="K7" s="248"/>
      <c r="L7" s="249">
        <f t="shared" si="1"/>
        <v>0</v>
      </c>
      <c r="M7" s="249">
        <f t="shared" si="2"/>
        <v>0</v>
      </c>
      <c r="N7" s="249">
        <f t="shared" si="3"/>
        <v>0</v>
      </c>
      <c r="O7" s="249">
        <f t="shared" si="4"/>
        <v>0</v>
      </c>
      <c r="P7" s="249">
        <f t="shared" si="5"/>
        <v>0</v>
      </c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</row>
    <row r="8" spans="1:31" ht="24.95" customHeight="1" x14ac:dyDescent="0.2">
      <c r="A8" s="244">
        <v>4</v>
      </c>
      <c r="B8" s="251"/>
      <c r="C8" s="251"/>
      <c r="D8" s="245" t="s">
        <v>131</v>
      </c>
      <c r="E8" s="246">
        <v>0</v>
      </c>
      <c r="F8" s="246">
        <v>0</v>
      </c>
      <c r="G8" s="246">
        <v>0</v>
      </c>
      <c r="H8" s="246">
        <v>0</v>
      </c>
      <c r="I8" s="246">
        <v>0</v>
      </c>
      <c r="J8" s="247">
        <f t="shared" si="0"/>
        <v>0</v>
      </c>
      <c r="K8" s="248"/>
      <c r="L8" s="249">
        <f t="shared" si="1"/>
        <v>0</v>
      </c>
      <c r="M8" s="249">
        <f t="shared" si="2"/>
        <v>0</v>
      </c>
      <c r="N8" s="249">
        <f t="shared" si="3"/>
        <v>0</v>
      </c>
      <c r="O8" s="249">
        <f t="shared" si="4"/>
        <v>0</v>
      </c>
      <c r="P8" s="249">
        <f t="shared" si="5"/>
        <v>0</v>
      </c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</row>
    <row r="9" spans="1:31" ht="24.95" customHeight="1" x14ac:dyDescent="0.2">
      <c r="A9" s="244">
        <v>5</v>
      </c>
      <c r="B9" s="251"/>
      <c r="C9" s="251"/>
      <c r="D9" s="245" t="s">
        <v>131</v>
      </c>
      <c r="E9" s="246">
        <v>0</v>
      </c>
      <c r="F9" s="246">
        <v>0</v>
      </c>
      <c r="G9" s="246">
        <v>0</v>
      </c>
      <c r="H9" s="246">
        <v>0</v>
      </c>
      <c r="I9" s="246">
        <v>0</v>
      </c>
      <c r="J9" s="247">
        <f t="shared" si="0"/>
        <v>0</v>
      </c>
      <c r="K9" s="248"/>
      <c r="L9" s="249">
        <f t="shared" si="1"/>
        <v>0</v>
      </c>
      <c r="M9" s="249">
        <f t="shared" si="2"/>
        <v>0</v>
      </c>
      <c r="N9" s="249">
        <f t="shared" si="3"/>
        <v>0</v>
      </c>
      <c r="O9" s="249">
        <f t="shared" si="4"/>
        <v>0</v>
      </c>
      <c r="P9" s="249">
        <f t="shared" si="5"/>
        <v>0</v>
      </c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</row>
    <row r="10" spans="1:31" ht="24.95" customHeight="1" x14ac:dyDescent="0.2">
      <c r="A10" s="244">
        <v>6</v>
      </c>
      <c r="B10" s="251"/>
      <c r="C10" s="251"/>
      <c r="D10" s="245" t="s">
        <v>131</v>
      </c>
      <c r="E10" s="246">
        <v>0</v>
      </c>
      <c r="F10" s="246">
        <v>0</v>
      </c>
      <c r="G10" s="246">
        <v>0</v>
      </c>
      <c r="H10" s="246">
        <v>0</v>
      </c>
      <c r="I10" s="246">
        <v>0</v>
      </c>
      <c r="J10" s="247">
        <f t="shared" si="0"/>
        <v>0</v>
      </c>
      <c r="K10" s="248"/>
      <c r="L10" s="249">
        <f t="shared" si="1"/>
        <v>0</v>
      </c>
      <c r="M10" s="249">
        <f t="shared" si="2"/>
        <v>0</v>
      </c>
      <c r="N10" s="249">
        <f t="shared" si="3"/>
        <v>0</v>
      </c>
      <c r="O10" s="249">
        <f t="shared" si="4"/>
        <v>0</v>
      </c>
      <c r="P10" s="249">
        <f t="shared" si="5"/>
        <v>0</v>
      </c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</row>
    <row r="11" spans="1:31" ht="24.95" customHeight="1" x14ac:dyDescent="0.2">
      <c r="A11" s="244">
        <v>7</v>
      </c>
      <c r="B11" s="251"/>
      <c r="C11" s="251"/>
      <c r="D11" s="245" t="s">
        <v>131</v>
      </c>
      <c r="E11" s="246">
        <v>0</v>
      </c>
      <c r="F11" s="246">
        <v>0</v>
      </c>
      <c r="G11" s="246">
        <v>0</v>
      </c>
      <c r="H11" s="246">
        <v>0</v>
      </c>
      <c r="I11" s="246">
        <v>0</v>
      </c>
      <c r="J11" s="247">
        <f t="shared" si="0"/>
        <v>0</v>
      </c>
      <c r="K11" s="248"/>
      <c r="L11" s="249">
        <f t="shared" si="1"/>
        <v>0</v>
      </c>
      <c r="M11" s="249">
        <f t="shared" si="2"/>
        <v>0</v>
      </c>
      <c r="N11" s="249">
        <f t="shared" si="3"/>
        <v>0</v>
      </c>
      <c r="O11" s="249">
        <f t="shared" si="4"/>
        <v>0</v>
      </c>
      <c r="P11" s="249">
        <f t="shared" si="5"/>
        <v>0</v>
      </c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</row>
    <row r="12" spans="1:31" ht="24.95" customHeight="1" x14ac:dyDescent="0.2">
      <c r="A12" s="244">
        <v>8</v>
      </c>
      <c r="B12" s="251"/>
      <c r="C12" s="251"/>
      <c r="D12" s="245" t="s">
        <v>131</v>
      </c>
      <c r="E12" s="246">
        <v>0</v>
      </c>
      <c r="F12" s="246">
        <v>0</v>
      </c>
      <c r="G12" s="246">
        <v>0</v>
      </c>
      <c r="H12" s="246">
        <v>0</v>
      </c>
      <c r="I12" s="246">
        <v>0</v>
      </c>
      <c r="J12" s="247">
        <f t="shared" si="0"/>
        <v>0</v>
      </c>
      <c r="K12" s="248"/>
      <c r="L12" s="249">
        <f t="shared" si="1"/>
        <v>0</v>
      </c>
      <c r="M12" s="249">
        <f t="shared" si="2"/>
        <v>0</v>
      </c>
      <c r="N12" s="249">
        <f t="shared" si="3"/>
        <v>0</v>
      </c>
      <c r="O12" s="249">
        <f t="shared" si="4"/>
        <v>0</v>
      </c>
      <c r="P12" s="249">
        <f t="shared" si="5"/>
        <v>0</v>
      </c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</row>
    <row r="13" spans="1:31" ht="24.95" customHeight="1" x14ac:dyDescent="0.2">
      <c r="A13" s="244">
        <v>9</v>
      </c>
      <c r="B13" s="251"/>
      <c r="C13" s="251"/>
      <c r="D13" s="245" t="s">
        <v>131</v>
      </c>
      <c r="E13" s="246">
        <v>0</v>
      </c>
      <c r="F13" s="246">
        <v>0</v>
      </c>
      <c r="G13" s="246">
        <v>0</v>
      </c>
      <c r="H13" s="246">
        <v>0</v>
      </c>
      <c r="I13" s="246">
        <v>0</v>
      </c>
      <c r="J13" s="247">
        <f t="shared" si="0"/>
        <v>0</v>
      </c>
      <c r="K13" s="248"/>
      <c r="L13" s="249">
        <f t="shared" si="1"/>
        <v>0</v>
      </c>
      <c r="M13" s="249">
        <f t="shared" si="2"/>
        <v>0</v>
      </c>
      <c r="N13" s="249">
        <f t="shared" si="3"/>
        <v>0</v>
      </c>
      <c r="O13" s="249">
        <f t="shared" si="4"/>
        <v>0</v>
      </c>
      <c r="P13" s="249">
        <f t="shared" si="5"/>
        <v>0</v>
      </c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</row>
    <row r="14" spans="1:31" ht="24.95" customHeight="1" x14ac:dyDescent="0.2">
      <c r="A14" s="244">
        <v>10</v>
      </c>
      <c r="B14" s="251"/>
      <c r="C14" s="251"/>
      <c r="D14" s="245" t="s">
        <v>131</v>
      </c>
      <c r="E14" s="246">
        <v>0</v>
      </c>
      <c r="F14" s="246">
        <v>0</v>
      </c>
      <c r="G14" s="246">
        <v>0</v>
      </c>
      <c r="H14" s="246">
        <v>0</v>
      </c>
      <c r="I14" s="246">
        <v>0</v>
      </c>
      <c r="J14" s="247">
        <f t="shared" si="0"/>
        <v>0</v>
      </c>
      <c r="K14" s="248"/>
      <c r="L14" s="247">
        <f t="shared" si="1"/>
        <v>0</v>
      </c>
      <c r="M14" s="247">
        <f t="shared" si="2"/>
        <v>0</v>
      </c>
      <c r="N14" s="247">
        <f t="shared" si="3"/>
        <v>0</v>
      </c>
      <c r="O14" s="247">
        <f t="shared" si="4"/>
        <v>0</v>
      </c>
      <c r="P14" s="247">
        <f t="shared" si="5"/>
        <v>0</v>
      </c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</row>
    <row r="15" spans="1:31" x14ac:dyDescent="0.2">
      <c r="A15" s="242"/>
      <c r="B15" s="250"/>
      <c r="C15" s="250"/>
      <c r="D15" s="250"/>
      <c r="E15" s="252"/>
      <c r="F15" s="252"/>
      <c r="G15" s="252"/>
      <c r="H15" s="252"/>
      <c r="I15" s="252"/>
      <c r="J15" s="252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42"/>
      <c r="AA15" s="242"/>
      <c r="AB15" s="242"/>
      <c r="AC15" s="242"/>
      <c r="AD15" s="242"/>
      <c r="AE15" s="242"/>
    </row>
    <row r="16" spans="1:31" ht="12.95" customHeight="1" x14ac:dyDescent="0.2">
      <c r="A16" s="242"/>
      <c r="B16" s="250"/>
      <c r="C16" s="253"/>
      <c r="D16" s="321" t="s">
        <v>191</v>
      </c>
      <c r="E16" s="86">
        <f t="shared" ref="E16:I16" si="6">SUM(E5:E14)</f>
        <v>0</v>
      </c>
      <c r="F16" s="86">
        <f t="shared" si="6"/>
        <v>0</v>
      </c>
      <c r="G16" s="86">
        <f t="shared" si="6"/>
        <v>0</v>
      </c>
      <c r="H16" s="86">
        <f t="shared" si="6"/>
        <v>0</v>
      </c>
      <c r="I16" s="86">
        <f t="shared" si="6"/>
        <v>0</v>
      </c>
      <c r="J16" s="86">
        <f>SUM(E16:F16)</f>
        <v>0</v>
      </c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42"/>
      <c r="AA16" s="242"/>
      <c r="AB16" s="242"/>
      <c r="AC16" s="242"/>
      <c r="AD16" s="242"/>
      <c r="AE16" s="242"/>
    </row>
    <row r="17" spans="1:25" ht="12.95" customHeight="1" x14ac:dyDescent="0.2">
      <c r="A17" s="250"/>
      <c r="B17" s="250"/>
      <c r="C17" s="250"/>
      <c r="D17" s="321" t="s">
        <v>192</v>
      </c>
      <c r="E17" s="325">
        <v>0</v>
      </c>
      <c r="F17" s="325">
        <v>0</v>
      </c>
      <c r="G17" s="326">
        <f t="shared" ref="G17:I17" si="7">SUM(G6:G15)</f>
        <v>0</v>
      </c>
      <c r="H17" s="326">
        <f t="shared" si="7"/>
        <v>0</v>
      </c>
      <c r="I17" s="326">
        <f t="shared" si="7"/>
        <v>0</v>
      </c>
      <c r="J17" s="326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</row>
    <row r="18" spans="1:25" ht="12.95" customHeight="1" x14ac:dyDescent="0.2">
      <c r="A18" s="250"/>
      <c r="B18" s="250"/>
      <c r="C18" s="250"/>
      <c r="D18" s="321" t="s">
        <v>193</v>
      </c>
      <c r="E18" s="86">
        <f>SUM(E16*E17)</f>
        <v>0</v>
      </c>
      <c r="F18" s="86">
        <f>SUM(F16*F17)</f>
        <v>0</v>
      </c>
      <c r="G18" s="86">
        <f t="shared" ref="G18:I18" si="8">SUM(G7:G16)</f>
        <v>0</v>
      </c>
      <c r="H18" s="86">
        <f t="shared" si="8"/>
        <v>0</v>
      </c>
      <c r="I18" s="86">
        <f t="shared" si="8"/>
        <v>0</v>
      </c>
      <c r="J18" s="86">
        <f>SUM(E18:F18)</f>
        <v>0</v>
      </c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</row>
    <row r="19" spans="1:25" ht="12.95" customHeight="1" thickBot="1" x14ac:dyDescent="0.25">
      <c r="A19" s="250"/>
      <c r="B19" s="250"/>
      <c r="C19" s="324"/>
      <c r="D19" s="322" t="s">
        <v>194</v>
      </c>
      <c r="E19" s="323">
        <f>SUM(E16+E18)</f>
        <v>0</v>
      </c>
      <c r="F19" s="323">
        <f>SUM(F16+F18)</f>
        <v>0</v>
      </c>
      <c r="G19" s="323">
        <f t="shared" ref="G19:I19" si="9">SUM(G8:G17)</f>
        <v>0</v>
      </c>
      <c r="H19" s="323">
        <f t="shared" si="9"/>
        <v>0</v>
      </c>
      <c r="I19" s="323">
        <f t="shared" si="9"/>
        <v>0</v>
      </c>
      <c r="J19" s="323">
        <f>SUM(E19:F19)</f>
        <v>0</v>
      </c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</row>
    <row r="20" spans="1:25" ht="12.95" customHeight="1" thickTop="1" x14ac:dyDescent="0.2">
      <c r="A20" s="250"/>
      <c r="B20" s="250"/>
      <c r="C20" s="250"/>
      <c r="D20" s="321"/>
      <c r="E20" s="86"/>
      <c r="F20" s="86"/>
      <c r="G20" s="86"/>
      <c r="H20" s="86"/>
      <c r="I20" s="86"/>
      <c r="J20" s="86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</row>
    <row r="21" spans="1:25" ht="12.95" customHeight="1" x14ac:dyDescent="0.2">
      <c r="A21" s="250"/>
      <c r="B21" s="250"/>
      <c r="C21" s="250"/>
      <c r="D21" s="250"/>
      <c r="E21" s="252"/>
      <c r="F21" s="252"/>
      <c r="G21" s="252"/>
      <c r="H21" s="252"/>
      <c r="I21" s="252"/>
      <c r="J21" s="252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</row>
    <row r="22" spans="1:25" ht="12.95" customHeight="1" x14ac:dyDescent="0.2">
      <c r="A22" s="250"/>
      <c r="B22" s="250"/>
      <c r="C22" s="250"/>
      <c r="D22" s="250"/>
      <c r="E22" s="252"/>
      <c r="F22" s="252"/>
      <c r="G22" s="252"/>
      <c r="H22" s="252"/>
      <c r="I22" s="252"/>
      <c r="J22" s="252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</row>
    <row r="23" spans="1:25" x14ac:dyDescent="0.2">
      <c r="A23" s="250"/>
      <c r="B23" s="250"/>
      <c r="C23" s="250"/>
      <c r="D23" s="250"/>
      <c r="E23" s="252"/>
      <c r="F23" s="252"/>
      <c r="G23" s="252"/>
      <c r="H23" s="252"/>
      <c r="I23" s="252"/>
      <c r="J23" s="252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</row>
    <row r="24" spans="1:25" x14ac:dyDescent="0.2">
      <c r="A24" s="250"/>
      <c r="B24" s="250"/>
      <c r="C24" s="250"/>
      <c r="D24" s="250"/>
      <c r="E24" s="252"/>
      <c r="F24" s="252"/>
      <c r="G24" s="252"/>
      <c r="H24" s="252"/>
      <c r="I24" s="252"/>
      <c r="J24" s="252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</row>
    <row r="25" spans="1:25" x14ac:dyDescent="0.2">
      <c r="A25" s="250"/>
      <c r="B25" s="250"/>
      <c r="C25" s="250"/>
      <c r="D25" s="250"/>
      <c r="E25" s="252"/>
      <c r="F25" s="252"/>
      <c r="G25" s="252"/>
      <c r="H25" s="252"/>
      <c r="I25" s="252"/>
      <c r="J25" s="252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</row>
    <row r="26" spans="1:25" x14ac:dyDescent="0.2">
      <c r="A26" s="250"/>
      <c r="B26" s="250"/>
      <c r="C26" s="250"/>
      <c r="D26" s="250"/>
      <c r="E26" s="252"/>
      <c r="F26" s="252"/>
      <c r="G26" s="252"/>
      <c r="H26" s="252"/>
      <c r="I26" s="252"/>
      <c r="J26" s="252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</row>
    <row r="27" spans="1:25" x14ac:dyDescent="0.2">
      <c r="A27" s="250"/>
      <c r="B27" s="250"/>
      <c r="C27" s="250"/>
      <c r="D27" s="250"/>
      <c r="E27" s="252"/>
      <c r="F27" s="252"/>
      <c r="G27" s="252"/>
      <c r="H27" s="252"/>
      <c r="I27" s="252"/>
      <c r="J27" s="252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</row>
    <row r="28" spans="1:25" x14ac:dyDescent="0.2">
      <c r="A28" s="250"/>
      <c r="B28" s="250"/>
      <c r="C28" s="250"/>
      <c r="D28" s="250"/>
      <c r="E28" s="252"/>
      <c r="F28" s="252"/>
      <c r="G28" s="252"/>
      <c r="H28" s="252"/>
      <c r="I28" s="252"/>
      <c r="J28" s="252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</row>
    <row r="29" spans="1:25" x14ac:dyDescent="0.2">
      <c r="A29" s="250"/>
      <c r="B29" s="250"/>
      <c r="C29" s="250"/>
      <c r="D29" s="250"/>
      <c r="E29" s="252"/>
      <c r="F29" s="252"/>
      <c r="G29" s="252"/>
      <c r="H29" s="252"/>
      <c r="I29" s="252"/>
      <c r="J29" s="252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</row>
    <row r="30" spans="1:25" x14ac:dyDescent="0.2">
      <c r="A30" s="250"/>
      <c r="B30" s="250"/>
      <c r="C30" s="250"/>
      <c r="D30" s="250"/>
      <c r="E30" s="252"/>
      <c r="F30" s="252"/>
      <c r="G30" s="252"/>
      <c r="H30" s="252"/>
      <c r="I30" s="252"/>
      <c r="J30" s="252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</row>
    <row r="31" spans="1:25" x14ac:dyDescent="0.2">
      <c r="A31" s="250"/>
      <c r="B31" s="250"/>
      <c r="C31" s="250"/>
      <c r="D31" s="250"/>
      <c r="E31" s="252"/>
      <c r="F31" s="252"/>
      <c r="G31" s="252"/>
      <c r="H31" s="252"/>
      <c r="I31" s="252"/>
      <c r="J31" s="252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</row>
    <row r="32" spans="1:25" x14ac:dyDescent="0.2">
      <c r="A32" s="250"/>
      <c r="B32" s="250"/>
      <c r="C32" s="250"/>
      <c r="D32" s="250"/>
      <c r="E32" s="252"/>
      <c r="F32" s="252"/>
      <c r="G32" s="252"/>
      <c r="H32" s="252"/>
      <c r="I32" s="252"/>
      <c r="J32" s="252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</row>
    <row r="33" spans="1:25" x14ac:dyDescent="0.2">
      <c r="A33" s="250"/>
      <c r="B33" s="250"/>
      <c r="C33" s="250"/>
      <c r="D33" s="250"/>
      <c r="E33" s="252"/>
      <c r="F33" s="252"/>
      <c r="G33" s="252"/>
      <c r="H33" s="252"/>
      <c r="I33" s="252"/>
      <c r="J33" s="252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</row>
    <row r="34" spans="1:25" x14ac:dyDescent="0.2">
      <c r="A34" s="250"/>
      <c r="B34" s="250"/>
      <c r="C34" s="250"/>
      <c r="D34" s="250"/>
      <c r="E34" s="252"/>
      <c r="F34" s="252"/>
      <c r="G34" s="252"/>
      <c r="H34" s="252"/>
      <c r="I34" s="252"/>
      <c r="J34" s="252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</row>
    <row r="35" spans="1:25" x14ac:dyDescent="0.2">
      <c r="A35" s="250"/>
      <c r="B35" s="250"/>
      <c r="C35" s="250"/>
      <c r="D35" s="250"/>
      <c r="E35" s="252"/>
      <c r="F35" s="252"/>
      <c r="G35" s="252"/>
      <c r="H35" s="252"/>
      <c r="I35" s="252"/>
      <c r="J35" s="252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</row>
    <row r="36" spans="1:25" x14ac:dyDescent="0.2">
      <c r="A36" s="250"/>
      <c r="B36" s="250"/>
      <c r="C36" s="250"/>
      <c r="D36" s="250"/>
      <c r="E36" s="252"/>
      <c r="F36" s="252"/>
      <c r="G36" s="252"/>
      <c r="H36" s="252"/>
      <c r="I36" s="252"/>
      <c r="J36" s="252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</row>
    <row r="37" spans="1:25" x14ac:dyDescent="0.2">
      <c r="A37" s="250"/>
      <c r="B37" s="250"/>
      <c r="C37" s="250"/>
      <c r="D37" s="250"/>
      <c r="E37" s="252"/>
      <c r="F37" s="252"/>
      <c r="G37" s="252"/>
      <c r="H37" s="252"/>
      <c r="I37" s="252"/>
      <c r="J37" s="252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</row>
    <row r="38" spans="1:25" x14ac:dyDescent="0.2">
      <c r="A38" s="250"/>
      <c r="B38" s="250"/>
      <c r="C38" s="250"/>
      <c r="D38" s="250"/>
      <c r="E38" s="252"/>
      <c r="F38" s="252"/>
      <c r="G38" s="252"/>
      <c r="H38" s="252"/>
      <c r="I38" s="252"/>
      <c r="J38" s="252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</row>
    <row r="39" spans="1:25" x14ac:dyDescent="0.2">
      <c r="A39" s="250"/>
      <c r="B39" s="250"/>
      <c r="C39" s="250"/>
      <c r="D39" s="250"/>
      <c r="E39" s="252"/>
      <c r="F39" s="252"/>
      <c r="G39" s="252"/>
      <c r="H39" s="252"/>
      <c r="I39" s="252"/>
      <c r="J39" s="252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</row>
    <row r="40" spans="1:25" x14ac:dyDescent="0.2">
      <c r="A40" s="250"/>
      <c r="B40" s="250"/>
      <c r="C40" s="250"/>
      <c r="D40" s="250"/>
      <c r="E40" s="252"/>
      <c r="F40" s="252"/>
      <c r="G40" s="252"/>
      <c r="H40" s="252"/>
      <c r="I40" s="252"/>
      <c r="J40" s="252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</row>
    <row r="41" spans="1:25" x14ac:dyDescent="0.2">
      <c r="A41" s="250"/>
      <c r="B41" s="250"/>
      <c r="C41" s="250"/>
      <c r="D41" s="250"/>
      <c r="E41" s="252"/>
      <c r="F41" s="252"/>
      <c r="G41" s="252"/>
      <c r="H41" s="252"/>
      <c r="I41" s="252"/>
      <c r="J41" s="252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</row>
    <row r="42" spans="1:25" x14ac:dyDescent="0.2">
      <c r="A42" s="250"/>
      <c r="B42" s="250"/>
      <c r="C42" s="250"/>
      <c r="D42" s="250"/>
      <c r="E42" s="252"/>
      <c r="F42" s="252"/>
      <c r="G42" s="252"/>
      <c r="H42" s="252"/>
      <c r="I42" s="252"/>
      <c r="J42" s="252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</row>
    <row r="43" spans="1:25" x14ac:dyDescent="0.2">
      <c r="A43" s="250"/>
      <c r="B43" s="250"/>
      <c r="C43" s="250"/>
      <c r="D43" s="250"/>
      <c r="E43" s="252"/>
      <c r="F43" s="252"/>
      <c r="G43" s="252"/>
      <c r="H43" s="252"/>
      <c r="I43" s="252"/>
      <c r="J43" s="252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</row>
    <row r="44" spans="1:25" x14ac:dyDescent="0.2">
      <c r="A44" s="250"/>
      <c r="B44" s="250"/>
      <c r="C44" s="250"/>
      <c r="D44" s="250"/>
      <c r="E44" s="252"/>
      <c r="F44" s="252"/>
      <c r="G44" s="252"/>
      <c r="H44" s="252"/>
      <c r="I44" s="252"/>
      <c r="J44" s="252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</row>
    <row r="45" spans="1:25" x14ac:dyDescent="0.2">
      <c r="A45" s="250"/>
      <c r="B45" s="250"/>
      <c r="C45" s="250"/>
      <c r="D45" s="250"/>
      <c r="E45" s="252"/>
      <c r="F45" s="252"/>
      <c r="G45" s="252"/>
      <c r="H45" s="252"/>
      <c r="I45" s="252"/>
      <c r="J45" s="252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</row>
    <row r="46" spans="1:25" x14ac:dyDescent="0.2">
      <c r="A46" s="250"/>
      <c r="B46" s="250"/>
      <c r="C46" s="250"/>
      <c r="D46" s="250"/>
      <c r="E46" s="252"/>
      <c r="F46" s="252"/>
      <c r="G46" s="252"/>
      <c r="H46" s="252"/>
      <c r="I46" s="252"/>
      <c r="J46" s="252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</row>
    <row r="47" spans="1:25" x14ac:dyDescent="0.2">
      <c r="A47" s="250"/>
      <c r="B47" s="250"/>
      <c r="C47" s="250"/>
      <c r="D47" s="250"/>
      <c r="E47" s="252"/>
      <c r="F47" s="252"/>
      <c r="G47" s="252"/>
      <c r="H47" s="252"/>
      <c r="I47" s="252"/>
      <c r="J47" s="252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</row>
    <row r="48" spans="1:25" x14ac:dyDescent="0.2">
      <c r="A48" s="250"/>
      <c r="B48" s="250"/>
      <c r="C48" s="250"/>
      <c r="D48" s="250"/>
      <c r="E48" s="252"/>
      <c r="F48" s="252"/>
      <c r="G48" s="252"/>
      <c r="H48" s="252"/>
      <c r="I48" s="252"/>
      <c r="J48" s="252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</row>
    <row r="49" spans="1:25" x14ac:dyDescent="0.2">
      <c r="A49" s="250"/>
      <c r="B49" s="250"/>
      <c r="C49" s="250"/>
      <c r="D49" s="250"/>
      <c r="E49" s="252"/>
      <c r="F49" s="252"/>
      <c r="G49" s="252"/>
      <c r="H49" s="252"/>
      <c r="I49" s="252"/>
      <c r="J49" s="252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</row>
    <row r="50" spans="1:25" x14ac:dyDescent="0.2">
      <c r="A50" s="250"/>
      <c r="B50" s="250"/>
      <c r="C50" s="250"/>
      <c r="D50" s="250"/>
      <c r="E50" s="252"/>
      <c r="F50" s="252"/>
      <c r="G50" s="252"/>
      <c r="H50" s="252"/>
      <c r="I50" s="252"/>
      <c r="J50" s="252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</row>
    <row r="51" spans="1:25" x14ac:dyDescent="0.2">
      <c r="A51" s="250"/>
      <c r="B51" s="250"/>
      <c r="C51" s="250"/>
      <c r="D51" s="250"/>
      <c r="E51" s="252"/>
      <c r="F51" s="252"/>
      <c r="G51" s="252"/>
      <c r="H51" s="252"/>
      <c r="I51" s="252"/>
      <c r="J51" s="252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</row>
    <row r="52" spans="1:25" x14ac:dyDescent="0.2">
      <c r="A52" s="250"/>
      <c r="B52" s="250"/>
      <c r="C52" s="250"/>
      <c r="D52" s="250"/>
      <c r="E52" s="252"/>
      <c r="F52" s="252"/>
      <c r="G52" s="252"/>
      <c r="H52" s="252"/>
      <c r="I52" s="252"/>
      <c r="J52" s="252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</row>
    <row r="53" spans="1:25" x14ac:dyDescent="0.2">
      <c r="A53" s="250"/>
      <c r="B53" s="250"/>
      <c r="C53" s="250"/>
      <c r="D53" s="250"/>
      <c r="E53" s="252"/>
      <c r="F53" s="252"/>
      <c r="G53" s="252"/>
      <c r="H53" s="252"/>
      <c r="I53" s="252"/>
      <c r="J53" s="252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</row>
    <row r="54" spans="1:25" x14ac:dyDescent="0.2">
      <c r="A54" s="250"/>
      <c r="B54" s="250"/>
      <c r="C54" s="250"/>
      <c r="D54" s="250"/>
      <c r="E54" s="252"/>
      <c r="F54" s="252"/>
      <c r="G54" s="252"/>
      <c r="H54" s="252"/>
      <c r="I54" s="252"/>
      <c r="J54" s="252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</row>
    <row r="55" spans="1:25" x14ac:dyDescent="0.2">
      <c r="A55" s="250"/>
      <c r="B55" s="250"/>
      <c r="C55" s="250"/>
      <c r="D55" s="250"/>
      <c r="E55" s="252"/>
      <c r="F55" s="252"/>
      <c r="G55" s="252"/>
      <c r="H55" s="252"/>
      <c r="I55" s="252"/>
      <c r="J55" s="252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</row>
    <row r="56" spans="1:25" x14ac:dyDescent="0.2">
      <c r="A56" s="250"/>
      <c r="B56" s="250"/>
      <c r="C56" s="250"/>
      <c r="D56" s="250"/>
      <c r="E56" s="252"/>
      <c r="F56" s="252"/>
      <c r="G56" s="252"/>
      <c r="H56" s="252"/>
      <c r="I56" s="252"/>
      <c r="J56" s="252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</row>
    <row r="57" spans="1:25" x14ac:dyDescent="0.2">
      <c r="A57" s="250"/>
      <c r="B57" s="250"/>
      <c r="C57" s="250"/>
      <c r="D57" s="250"/>
      <c r="E57" s="252"/>
      <c r="F57" s="252"/>
      <c r="G57" s="252"/>
      <c r="H57" s="252"/>
      <c r="I57" s="252"/>
      <c r="J57" s="252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</row>
    <row r="58" spans="1:25" x14ac:dyDescent="0.2">
      <c r="A58" s="250"/>
      <c r="B58" s="250"/>
      <c r="C58" s="250"/>
      <c r="D58" s="250"/>
      <c r="E58" s="252"/>
      <c r="F58" s="252"/>
      <c r="G58" s="252"/>
      <c r="H58" s="252"/>
      <c r="I58" s="252"/>
      <c r="J58" s="252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</row>
    <row r="59" spans="1:25" x14ac:dyDescent="0.2">
      <c r="A59" s="250"/>
      <c r="B59" s="250"/>
      <c r="C59" s="250"/>
      <c r="D59" s="250"/>
      <c r="E59" s="252"/>
      <c r="F59" s="252"/>
      <c r="G59" s="252"/>
      <c r="H59" s="252"/>
      <c r="I59" s="252"/>
      <c r="J59" s="252"/>
      <c r="K59" s="250"/>
      <c r="L59" s="250"/>
      <c r="M59" s="250"/>
      <c r="N59" s="250"/>
      <c r="O59" s="250"/>
      <c r="P59" s="250"/>
      <c r="Q59" s="250"/>
      <c r="R59" s="242"/>
      <c r="S59" s="242"/>
      <c r="T59" s="242"/>
      <c r="U59" s="242"/>
      <c r="V59" s="242"/>
      <c r="W59" s="242"/>
      <c r="X59" s="242"/>
      <c r="Y59" s="242"/>
    </row>
    <row r="60" spans="1:25" x14ac:dyDescent="0.2">
      <c r="A60" s="250"/>
      <c r="B60" s="250"/>
      <c r="C60" s="250"/>
      <c r="D60" s="250"/>
      <c r="E60" s="252"/>
      <c r="F60" s="252"/>
      <c r="G60" s="252"/>
      <c r="H60" s="252"/>
      <c r="I60" s="252"/>
      <c r="J60" s="252"/>
      <c r="K60" s="250"/>
      <c r="L60" s="250"/>
      <c r="M60" s="250"/>
      <c r="N60" s="250"/>
      <c r="O60" s="250"/>
      <c r="P60" s="250"/>
      <c r="Q60" s="250"/>
      <c r="R60" s="242"/>
      <c r="S60" s="242"/>
      <c r="T60" s="242"/>
      <c r="U60" s="242"/>
      <c r="V60" s="242"/>
      <c r="W60" s="242"/>
      <c r="X60" s="242"/>
      <c r="Y60" s="242"/>
    </row>
    <row r="61" spans="1:25" x14ac:dyDescent="0.2">
      <c r="A61" s="242"/>
      <c r="B61" s="250"/>
      <c r="C61" s="250"/>
      <c r="D61" s="250"/>
      <c r="E61" s="252"/>
      <c r="F61" s="252"/>
      <c r="G61" s="252"/>
      <c r="H61" s="252"/>
      <c r="I61" s="252"/>
      <c r="J61" s="252"/>
      <c r="K61" s="250"/>
      <c r="L61" s="250"/>
      <c r="M61" s="250"/>
      <c r="N61" s="250"/>
      <c r="O61" s="250"/>
      <c r="P61" s="250"/>
      <c r="Q61" s="242"/>
      <c r="R61" s="242"/>
      <c r="S61" s="242"/>
      <c r="T61" s="242"/>
      <c r="U61" s="242"/>
      <c r="V61" s="242"/>
      <c r="W61" s="242"/>
      <c r="X61" s="242"/>
      <c r="Y61" s="242"/>
    </row>
    <row r="62" spans="1:25" x14ac:dyDescent="0.2">
      <c r="A62" s="242"/>
      <c r="B62" s="250"/>
      <c r="C62" s="250"/>
      <c r="D62" s="250"/>
      <c r="E62" s="252"/>
      <c r="F62" s="252"/>
      <c r="G62" s="252"/>
      <c r="H62" s="252"/>
      <c r="I62" s="252"/>
      <c r="J62" s="252"/>
      <c r="K62" s="250"/>
      <c r="L62" s="250"/>
      <c r="M62" s="250"/>
      <c r="N62" s="250"/>
      <c r="O62" s="250"/>
      <c r="P62" s="250"/>
      <c r="Q62" s="242"/>
      <c r="R62" s="242"/>
      <c r="S62" s="242"/>
      <c r="T62" s="242"/>
      <c r="U62" s="242"/>
      <c r="V62" s="242"/>
      <c r="W62" s="242"/>
      <c r="X62" s="242"/>
      <c r="Y62" s="242"/>
    </row>
    <row r="63" spans="1:25" x14ac:dyDescent="0.2">
      <c r="A63" s="242"/>
      <c r="B63" s="250"/>
      <c r="C63" s="250"/>
      <c r="D63" s="250"/>
      <c r="E63" s="252"/>
      <c r="F63" s="252"/>
      <c r="G63" s="252"/>
      <c r="H63" s="252"/>
      <c r="I63" s="252"/>
      <c r="J63" s="252"/>
      <c r="K63" s="250"/>
      <c r="L63" s="250"/>
      <c r="M63" s="250"/>
      <c r="N63" s="250"/>
      <c r="O63" s="250"/>
      <c r="P63" s="250"/>
      <c r="Q63" s="242"/>
      <c r="R63" s="242"/>
      <c r="S63" s="242"/>
      <c r="T63" s="242"/>
      <c r="U63" s="242"/>
      <c r="V63" s="242"/>
      <c r="W63" s="242"/>
      <c r="X63" s="242"/>
      <c r="Y63" s="242"/>
    </row>
    <row r="64" spans="1:25" x14ac:dyDescent="0.2">
      <c r="A64" s="242"/>
      <c r="B64" s="250"/>
      <c r="C64" s="250"/>
      <c r="D64" s="250"/>
      <c r="E64" s="252"/>
      <c r="F64" s="252"/>
      <c r="G64" s="252"/>
      <c r="H64" s="252"/>
      <c r="I64" s="252"/>
      <c r="J64" s="252"/>
      <c r="K64" s="250"/>
      <c r="L64" s="250"/>
      <c r="M64" s="250"/>
      <c r="N64" s="250"/>
      <c r="O64" s="250"/>
      <c r="P64" s="250"/>
      <c r="Q64" s="242"/>
      <c r="R64" s="242"/>
      <c r="S64" s="242"/>
      <c r="T64" s="242"/>
      <c r="U64" s="242"/>
      <c r="V64" s="242"/>
      <c r="W64" s="242"/>
      <c r="X64" s="242"/>
      <c r="Y64" s="242"/>
    </row>
    <row r="65" spans="2:16" x14ac:dyDescent="0.2">
      <c r="B65" s="250"/>
      <c r="C65" s="250"/>
      <c r="D65" s="250"/>
      <c r="E65" s="252"/>
      <c r="F65" s="252"/>
      <c r="G65" s="252"/>
      <c r="H65" s="252"/>
      <c r="I65" s="252"/>
      <c r="J65" s="252"/>
      <c r="K65" s="250"/>
      <c r="L65" s="250"/>
      <c r="M65" s="250"/>
      <c r="N65" s="250"/>
      <c r="O65" s="250"/>
      <c r="P65" s="250"/>
    </row>
  </sheetData>
  <sheetProtection selectLockedCells="1"/>
  <mergeCells count="2">
    <mergeCell ref="K1:K4"/>
    <mergeCell ref="L4:P4"/>
  </mergeCells>
  <phoneticPr fontId="6" type="noConversion"/>
  <conditionalFormatting sqref="L5:L14">
    <cfRule type="cellIs" dxfId="1" priority="2" operator="equal">
      <formula>"&lt;-- Select Y or N"</formula>
    </cfRule>
  </conditionalFormatting>
  <conditionalFormatting sqref="M5:P14">
    <cfRule type="cellIs" dxfId="0" priority="1" operator="equal">
      <formula>"!!!!!!!"</formula>
    </cfRule>
  </conditionalFormatting>
  <dataValidations count="1">
    <dataValidation type="list" allowBlank="1" showInputMessage="1" showErrorMessage="1" sqref="K5:K14" xr:uid="{00000000-0002-0000-0300-000000000000}">
      <formula1>"Y,N"</formula1>
    </dataValidation>
  </dataValidations>
  <pageMargins left="0.75" right="0.75" top="1" bottom="1" header="0.5" footer="0.5"/>
  <pageSetup scale="67" orientation="landscape"/>
  <headerFooter alignWithMargins="0">
    <oddFooter>&amp;LCoE 001 (Rev 10/09/12)</oddFoot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S40"/>
  <sheetViews>
    <sheetView zoomScale="115" zoomScaleNormal="115" zoomScalePageLayoutView="115" workbookViewId="0">
      <selection activeCell="C7" sqref="C7"/>
    </sheetView>
  </sheetViews>
  <sheetFormatPr defaultColWidth="8.85546875" defaultRowHeight="12.75" x14ac:dyDescent="0.2"/>
  <cols>
    <col min="1" max="1" width="16.7109375" customWidth="1"/>
    <col min="2" max="2" width="8.42578125" customWidth="1"/>
    <col min="3" max="3" width="6.42578125" customWidth="1"/>
    <col min="4" max="4" width="9.7109375" customWidth="1"/>
    <col min="5" max="5" width="12" customWidth="1"/>
    <col min="6" max="6" width="10.140625" customWidth="1"/>
    <col min="7" max="10" width="9.7109375" customWidth="1"/>
  </cols>
  <sheetData>
    <row r="1" spans="1:19" ht="27" customHeight="1" x14ac:dyDescent="0.2">
      <c r="A1" s="464" t="s">
        <v>151</v>
      </c>
      <c r="B1" s="465"/>
      <c r="C1" s="465"/>
      <c r="D1" s="465"/>
      <c r="E1" s="466"/>
      <c r="F1" s="481" t="s">
        <v>132</v>
      </c>
      <c r="G1" s="482"/>
      <c r="H1" s="482"/>
      <c r="I1" s="482"/>
      <c r="J1" s="482"/>
      <c r="K1" s="483"/>
      <c r="L1" s="87"/>
      <c r="M1" s="87"/>
      <c r="N1" s="87"/>
      <c r="O1" s="87"/>
      <c r="P1" s="87"/>
      <c r="Q1" s="87"/>
      <c r="R1" s="87"/>
      <c r="S1" s="87"/>
    </row>
    <row r="2" spans="1:19" ht="18" customHeight="1" x14ac:dyDescent="0.2">
      <c r="A2" s="467"/>
      <c r="B2" s="468"/>
      <c r="C2" s="468"/>
      <c r="D2" s="468"/>
      <c r="E2" s="469"/>
      <c r="F2" s="254" t="s">
        <v>16</v>
      </c>
      <c r="G2" s="255" t="s">
        <v>17</v>
      </c>
      <c r="H2" s="255" t="s">
        <v>18</v>
      </c>
      <c r="I2" s="255" t="s">
        <v>19</v>
      </c>
      <c r="J2" s="255" t="s">
        <v>20</v>
      </c>
      <c r="K2" s="256" t="s">
        <v>131</v>
      </c>
      <c r="L2" s="87"/>
      <c r="M2" s="87"/>
      <c r="N2" s="87"/>
      <c r="O2" s="87"/>
      <c r="P2" s="87"/>
      <c r="Q2" s="87"/>
      <c r="R2" s="87"/>
      <c r="S2" s="87"/>
    </row>
    <row r="3" spans="1:19" ht="15" customHeight="1" x14ac:dyDescent="0.2">
      <c r="A3" s="467"/>
      <c r="B3" s="468"/>
      <c r="C3" s="468"/>
      <c r="D3" s="468"/>
      <c r="E3" s="469"/>
      <c r="F3" s="257">
        <v>0</v>
      </c>
      <c r="G3" s="257">
        <v>0</v>
      </c>
      <c r="H3" s="257">
        <v>0</v>
      </c>
      <c r="I3" s="257">
        <v>0</v>
      </c>
      <c r="J3" s="257">
        <v>0</v>
      </c>
      <c r="K3" s="258">
        <f>SUM(F3:J3)</f>
        <v>0</v>
      </c>
      <c r="L3" s="87"/>
      <c r="M3" s="87"/>
      <c r="N3" s="87"/>
      <c r="O3" s="87"/>
      <c r="P3" s="87"/>
      <c r="Q3" s="87"/>
      <c r="R3" s="87"/>
      <c r="S3" s="87"/>
    </row>
    <row r="4" spans="1:19" ht="30" customHeight="1" x14ac:dyDescent="0.2">
      <c r="A4" s="470"/>
      <c r="B4" s="471"/>
      <c r="C4" s="471"/>
      <c r="D4" s="471"/>
      <c r="E4" s="472"/>
      <c r="F4" s="486"/>
      <c r="G4" s="487"/>
      <c r="H4" s="487"/>
      <c r="I4" s="487"/>
      <c r="J4" s="487"/>
      <c r="K4" s="483"/>
      <c r="L4" s="87"/>
      <c r="M4" s="87"/>
      <c r="N4" s="87"/>
      <c r="O4" s="87"/>
      <c r="P4" s="87"/>
      <c r="Q4" s="87"/>
      <c r="R4" s="87"/>
      <c r="S4" s="87"/>
    </row>
    <row r="5" spans="1:19" ht="18" customHeight="1" x14ac:dyDescent="0.2">
      <c r="A5" s="475" t="s">
        <v>133</v>
      </c>
      <c r="B5" s="476"/>
      <c r="C5" s="477"/>
      <c r="E5" s="473"/>
      <c r="F5" s="484" t="s">
        <v>134</v>
      </c>
      <c r="G5" s="485"/>
      <c r="H5" s="485"/>
      <c r="I5" s="485"/>
      <c r="J5" s="485"/>
      <c r="K5" s="483"/>
      <c r="L5" s="87"/>
      <c r="M5" s="87"/>
      <c r="N5" s="87"/>
      <c r="O5" s="87"/>
      <c r="P5" s="87"/>
      <c r="Q5" s="87"/>
      <c r="R5" s="87"/>
      <c r="S5" s="87"/>
    </row>
    <row r="6" spans="1:19" ht="18" customHeight="1" x14ac:dyDescent="0.2">
      <c r="A6" s="478"/>
      <c r="B6" s="479"/>
      <c r="C6" s="480"/>
      <c r="D6" s="154"/>
      <c r="E6" s="474"/>
      <c r="F6" s="254" t="s">
        <v>16</v>
      </c>
      <c r="G6" s="255" t="s">
        <v>17</v>
      </c>
      <c r="H6" s="255" t="s">
        <v>18</v>
      </c>
      <c r="I6" s="255" t="s">
        <v>19</v>
      </c>
      <c r="J6" s="255" t="s">
        <v>20</v>
      </c>
      <c r="K6" s="256" t="s">
        <v>131</v>
      </c>
      <c r="L6" s="87"/>
      <c r="M6" s="87"/>
      <c r="N6" s="87"/>
      <c r="O6" s="87"/>
      <c r="P6" s="87"/>
      <c r="Q6" s="87"/>
      <c r="R6" s="87"/>
      <c r="S6" s="87"/>
    </row>
    <row r="7" spans="1:19" ht="18.75" customHeight="1" x14ac:dyDescent="0.2">
      <c r="A7" s="259" t="s">
        <v>135</v>
      </c>
      <c r="B7" s="260">
        <v>0</v>
      </c>
      <c r="C7" s="261" t="s">
        <v>136</v>
      </c>
      <c r="D7" s="262"/>
      <c r="E7" s="263" t="str">
        <f>A7</f>
        <v>Stipends</v>
      </c>
      <c r="F7" s="264">
        <f>B7*F$3</f>
        <v>0</v>
      </c>
      <c r="G7" s="264">
        <f>B7*G$3</f>
        <v>0</v>
      </c>
      <c r="H7" s="264">
        <f>B7*H$3</f>
        <v>0</v>
      </c>
      <c r="I7" s="264">
        <f>B7*I$3</f>
        <v>0</v>
      </c>
      <c r="J7" s="264">
        <f>B7*J$3</f>
        <v>0</v>
      </c>
      <c r="K7" s="264">
        <f>SUM(F7:J7)</f>
        <v>0</v>
      </c>
      <c r="L7" s="87"/>
      <c r="M7" s="87"/>
      <c r="N7" s="87"/>
      <c r="O7" s="87"/>
      <c r="P7" s="87"/>
      <c r="Q7" s="87"/>
      <c r="R7" s="87"/>
      <c r="S7" s="87"/>
    </row>
    <row r="8" spans="1:19" ht="18" customHeight="1" x14ac:dyDescent="0.2">
      <c r="A8" s="259" t="s">
        <v>137</v>
      </c>
      <c r="B8" s="260">
        <v>0</v>
      </c>
      <c r="C8" s="261" t="s">
        <v>136</v>
      </c>
      <c r="D8" s="262"/>
      <c r="E8" s="261" t="str">
        <f>A8</f>
        <v>Travel</v>
      </c>
      <c r="F8" s="264">
        <f>B8*F$3</f>
        <v>0</v>
      </c>
      <c r="G8" s="264">
        <f>B8*G$3</f>
        <v>0</v>
      </c>
      <c r="H8" s="264">
        <f>B8*H$3</f>
        <v>0</v>
      </c>
      <c r="I8" s="264">
        <f>B8*I$3</f>
        <v>0</v>
      </c>
      <c r="J8" s="264">
        <f>B8*J$3</f>
        <v>0</v>
      </c>
      <c r="K8" s="264">
        <f>SUM(F8:J8)</f>
        <v>0</v>
      </c>
      <c r="L8" s="87"/>
      <c r="M8" s="87"/>
      <c r="N8" s="87"/>
      <c r="O8" s="87"/>
      <c r="P8" s="87"/>
      <c r="Q8" s="87"/>
      <c r="R8" s="87"/>
      <c r="S8" s="87"/>
    </row>
    <row r="9" spans="1:19" ht="18" customHeight="1" x14ac:dyDescent="0.2">
      <c r="A9" s="259" t="s">
        <v>138</v>
      </c>
      <c r="B9" s="260">
        <v>0</v>
      </c>
      <c r="C9" s="261" t="s">
        <v>136</v>
      </c>
      <c r="D9" s="262"/>
      <c r="E9" s="261" t="str">
        <f>A9</f>
        <v>Subsistence</v>
      </c>
      <c r="F9" s="264">
        <f>B9*F$3</f>
        <v>0</v>
      </c>
      <c r="G9" s="264">
        <f>B9*G$3</f>
        <v>0</v>
      </c>
      <c r="H9" s="264">
        <f>B9*H$3</f>
        <v>0</v>
      </c>
      <c r="I9" s="264">
        <f>B9*I$3</f>
        <v>0</v>
      </c>
      <c r="J9" s="264">
        <f>B9*J$3</f>
        <v>0</v>
      </c>
      <c r="K9" s="264">
        <f>SUM(F9:J9)</f>
        <v>0</v>
      </c>
      <c r="L9" s="87"/>
      <c r="M9" s="87"/>
      <c r="N9" s="87"/>
      <c r="O9" s="87"/>
      <c r="P9" s="87"/>
      <c r="Q9" s="87"/>
      <c r="R9" s="87"/>
      <c r="S9" s="87"/>
    </row>
    <row r="10" spans="1:19" ht="18" customHeight="1" x14ac:dyDescent="0.2">
      <c r="A10" s="259" t="s">
        <v>139</v>
      </c>
      <c r="B10" s="260">
        <v>0</v>
      </c>
      <c r="C10" s="261" t="s">
        <v>136</v>
      </c>
      <c r="D10" s="262"/>
      <c r="E10" s="261" t="str">
        <f>A10</f>
        <v>Other</v>
      </c>
      <c r="F10" s="264">
        <f>B10*F$3</f>
        <v>0</v>
      </c>
      <c r="G10" s="264">
        <f>B10*G$3</f>
        <v>0</v>
      </c>
      <c r="H10" s="264">
        <f>B10*H$3</f>
        <v>0</v>
      </c>
      <c r="I10" s="264">
        <f>B10*I$3</f>
        <v>0</v>
      </c>
      <c r="J10" s="264">
        <f>B10*J$3</f>
        <v>0</v>
      </c>
      <c r="K10" s="264">
        <f>SUM(F10:J10)</f>
        <v>0</v>
      </c>
      <c r="L10" s="87"/>
      <c r="M10" s="87"/>
      <c r="N10" s="87"/>
      <c r="O10" s="87"/>
      <c r="P10" s="87"/>
      <c r="Q10" s="87"/>
      <c r="R10" s="87"/>
      <c r="S10" s="87"/>
    </row>
    <row r="11" spans="1:19" ht="24" customHeight="1" x14ac:dyDescent="0.2">
      <c r="A11" s="265" t="s">
        <v>140</v>
      </c>
      <c r="B11" s="266">
        <f>SUM(B7:B10)</f>
        <v>0</v>
      </c>
      <c r="C11" s="267" t="s">
        <v>136</v>
      </c>
      <c r="D11" s="155"/>
      <c r="E11" s="268" t="s">
        <v>141</v>
      </c>
      <c r="F11" s="241">
        <f>SUM(F7:F10)</f>
        <v>0</v>
      </c>
      <c r="G11" s="241">
        <f>SUM(G7:G10)</f>
        <v>0</v>
      </c>
      <c r="H11" s="241">
        <f>SUM(H7:H10)</f>
        <v>0</v>
      </c>
      <c r="I11" s="241">
        <f>SUM(I7:I10)</f>
        <v>0</v>
      </c>
      <c r="J11" s="241">
        <f>SUM(J7:J10)</f>
        <v>0</v>
      </c>
      <c r="K11" s="241">
        <f>SUM(F11:J11)</f>
        <v>0</v>
      </c>
      <c r="L11" s="87"/>
      <c r="M11" s="87"/>
      <c r="N11" s="87"/>
      <c r="O11" s="87"/>
      <c r="P11" s="87"/>
      <c r="Q11" s="87"/>
      <c r="R11" s="87"/>
      <c r="S11" s="87"/>
    </row>
    <row r="12" spans="1:19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</row>
    <row r="15" spans="1:19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19" x14ac:dyDescent="0.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19" x14ac:dyDescent="0.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 x14ac:dyDescent="0.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 x14ac:dyDescent="0.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 x14ac:dyDescent="0.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 x14ac:dyDescent="0.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spans="1:19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spans="1:19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spans="1:19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  <row r="27" spans="1:19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</row>
    <row r="28" spans="1:19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19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</row>
    <row r="30" spans="1:19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19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</row>
    <row r="32" spans="1:19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</row>
    <row r="33" spans="1:17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</row>
    <row r="37" spans="1:17" x14ac:dyDescent="0.2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</row>
    <row r="38" spans="1:17" x14ac:dyDescent="0.2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1:17" x14ac:dyDescent="0.2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 x14ac:dyDescent="0.2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</sheetData>
  <sheetProtection selectLockedCells="1"/>
  <mergeCells count="6">
    <mergeCell ref="A1:E4"/>
    <mergeCell ref="E5:E6"/>
    <mergeCell ref="A5:C6"/>
    <mergeCell ref="F1:K1"/>
    <mergeCell ref="F5:K5"/>
    <mergeCell ref="F4:K4"/>
  </mergeCells>
  <pageMargins left="0.5" right="0.5" top="0.5" bottom="0.5" header="0.5" footer="0.5"/>
  <pageSetup orientation="landscape"/>
  <headerFooter>
    <oddFooter>&amp;LCoE 001 (Rev 10/09/12)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F342-1E75-4C1E-A9C1-D2CE1DF05208}">
  <dimension ref="A1:K64"/>
  <sheetViews>
    <sheetView workbookViewId="0">
      <selection activeCell="D7" sqref="D7"/>
    </sheetView>
  </sheetViews>
  <sheetFormatPr defaultColWidth="9.140625" defaultRowHeight="15" x14ac:dyDescent="0.25"/>
  <cols>
    <col min="1" max="1" width="4.42578125" style="330" customWidth="1"/>
    <col min="2" max="2" width="17.28515625" style="330" customWidth="1"/>
    <col min="3" max="3" width="15.85546875" style="330" customWidth="1"/>
    <col min="4" max="4" width="21.140625" style="330" customWidth="1"/>
    <col min="5" max="5" width="10.85546875" style="330" bestFit="1" customWidth="1"/>
    <col min="6" max="6" width="27.42578125" style="330" customWidth="1"/>
    <col min="7" max="7" width="41.42578125" style="330" customWidth="1"/>
    <col min="8" max="8" width="13.140625" style="330" bestFit="1" customWidth="1"/>
    <col min="9" max="9" width="13.42578125" style="330" customWidth="1"/>
    <col min="10" max="10" width="11.42578125" style="330" bestFit="1" customWidth="1"/>
    <col min="11" max="11" width="10.42578125" style="330" bestFit="1" customWidth="1"/>
    <col min="12" max="16384" width="9.140625" style="330"/>
  </cols>
  <sheetData>
    <row r="1" spans="1:11" x14ac:dyDescent="0.25">
      <c r="B1" s="499" t="s">
        <v>229</v>
      </c>
      <c r="C1" s="499"/>
      <c r="D1" s="499"/>
      <c r="E1" s="499"/>
      <c r="F1" s="499"/>
    </row>
    <row r="2" spans="1:11" ht="15.75" thickBot="1" x14ac:dyDescent="0.3">
      <c r="D2" s="375" t="s">
        <v>228</v>
      </c>
    </row>
    <row r="3" spans="1:11" ht="15.75" thickBot="1" x14ac:dyDescent="0.3">
      <c r="A3" s="331"/>
      <c r="B3" s="332" t="s">
        <v>16</v>
      </c>
      <c r="C3" s="488" t="s">
        <v>211</v>
      </c>
      <c r="D3" s="489"/>
      <c r="E3" s="489"/>
      <c r="F3" s="490"/>
    </row>
    <row r="4" spans="1:11" x14ac:dyDescent="0.25">
      <c r="B4" s="333" t="s">
        <v>212</v>
      </c>
      <c r="C4" s="334"/>
      <c r="D4" s="335">
        <v>0</v>
      </c>
      <c r="E4" s="491" t="s">
        <v>213</v>
      </c>
      <c r="F4" s="492"/>
    </row>
    <row r="5" spans="1:11" x14ac:dyDescent="0.25">
      <c r="B5" s="336" t="s">
        <v>214</v>
      </c>
      <c r="C5" s="337"/>
      <c r="D5" s="338">
        <v>212100</v>
      </c>
      <c r="E5" s="493">
        <f>+D5</f>
        <v>212100</v>
      </c>
      <c r="F5" s="494"/>
    </row>
    <row r="6" spans="1:11" x14ac:dyDescent="0.25">
      <c r="B6" s="336" t="s">
        <v>215</v>
      </c>
      <c r="C6" s="337"/>
      <c r="D6" s="339">
        <f>+D4-D5</f>
        <v>-212100</v>
      </c>
      <c r="E6" s="340" t="s">
        <v>216</v>
      </c>
      <c r="F6" s="341" t="s">
        <v>217</v>
      </c>
      <c r="I6" s="342"/>
    </row>
    <row r="7" spans="1:11" x14ac:dyDescent="0.25">
      <c r="B7" s="336" t="s">
        <v>218</v>
      </c>
      <c r="C7" s="337"/>
      <c r="D7" s="343">
        <v>2.5000000000000001E-2</v>
      </c>
      <c r="E7" s="495">
        <f>+D7</f>
        <v>2.5000000000000001E-2</v>
      </c>
      <c r="F7" s="496"/>
      <c r="H7" s="344"/>
      <c r="I7" s="344"/>
      <c r="J7" s="344"/>
    </row>
    <row r="8" spans="1:11" x14ac:dyDescent="0.25">
      <c r="B8" s="336" t="s">
        <v>219</v>
      </c>
      <c r="C8" s="345">
        <f>+D8/12</f>
        <v>-441.88</v>
      </c>
      <c r="D8" s="346">
        <f>+D6*D7</f>
        <v>-5302.5</v>
      </c>
      <c r="E8" s="347">
        <f>+F8/12</f>
        <v>441.88</v>
      </c>
      <c r="F8" s="348">
        <f>+E5*E7</f>
        <v>5302.5</v>
      </c>
      <c r="G8" s="349"/>
      <c r="H8" s="344"/>
      <c r="I8" s="344"/>
      <c r="J8" s="344"/>
    </row>
    <row r="9" spans="1:11" x14ac:dyDescent="0.25">
      <c r="B9" s="336" t="s">
        <v>220</v>
      </c>
      <c r="C9" s="337"/>
      <c r="D9" s="350">
        <v>0.33800000000000002</v>
      </c>
      <c r="E9" s="351"/>
      <c r="F9" s="352"/>
      <c r="G9" s="349"/>
      <c r="H9" s="344"/>
      <c r="I9" s="344"/>
      <c r="J9" s="344"/>
    </row>
    <row r="10" spans="1:11" ht="15.75" thickBot="1" x14ac:dyDescent="0.3">
      <c r="B10" s="353" t="s">
        <v>221</v>
      </c>
      <c r="C10" s="354"/>
      <c r="D10" s="355">
        <f>+D8*D9</f>
        <v>-1792.25</v>
      </c>
      <c r="E10" s="356">
        <f>+E8*D9</f>
        <v>149.36000000000001</v>
      </c>
      <c r="F10" s="357">
        <f>+F8*D9</f>
        <v>1792.25</v>
      </c>
      <c r="H10" s="344"/>
      <c r="I10" s="344"/>
      <c r="J10" s="344"/>
    </row>
    <row r="11" spans="1:11" ht="15.75" thickBot="1" x14ac:dyDescent="0.3">
      <c r="B11" s="332" t="s">
        <v>222</v>
      </c>
      <c r="C11" s="358"/>
      <c r="D11" s="359">
        <f>+D8+D10</f>
        <v>-7094.75</v>
      </c>
      <c r="E11" s="360">
        <f>+E8+E10</f>
        <v>591.24</v>
      </c>
      <c r="F11" s="361">
        <f>+F8+F10</f>
        <v>7094.75</v>
      </c>
      <c r="G11" s="362"/>
      <c r="H11" s="363"/>
      <c r="I11" s="363"/>
      <c r="J11" s="344"/>
      <c r="K11" s="363"/>
    </row>
    <row r="12" spans="1:11" x14ac:dyDescent="0.25">
      <c r="B12" s="337"/>
      <c r="C12" s="337"/>
      <c r="D12" s="337"/>
      <c r="E12" s="337"/>
      <c r="F12" s="337"/>
    </row>
    <row r="13" spans="1:11" x14ac:dyDescent="0.25">
      <c r="B13" s="498" t="s">
        <v>223</v>
      </c>
      <c r="C13" s="498"/>
      <c r="D13" s="498"/>
      <c r="E13" s="364" t="s">
        <v>216</v>
      </c>
      <c r="F13" s="364" t="s">
        <v>217</v>
      </c>
    </row>
    <row r="14" spans="1:11" x14ac:dyDescent="0.25">
      <c r="B14" s="498"/>
      <c r="C14" s="498"/>
      <c r="D14" s="498"/>
      <c r="E14" s="365">
        <v>0</v>
      </c>
      <c r="F14" s="366">
        <f>+E14*12</f>
        <v>0</v>
      </c>
    </row>
    <row r="15" spans="1:11" ht="15.75" thickBot="1" x14ac:dyDescent="0.3">
      <c r="B15" s="337"/>
      <c r="C15" s="367">
        <f>SUM(100%-D7)</f>
        <v>0.97499999999999998</v>
      </c>
      <c r="D15" s="368">
        <f>+D4*C15</f>
        <v>0</v>
      </c>
      <c r="E15" s="368">
        <f>+D8+F8</f>
        <v>0</v>
      </c>
      <c r="F15" s="369">
        <f>+D15+E15</f>
        <v>0</v>
      </c>
    </row>
    <row r="16" spans="1:11" ht="15.75" thickBot="1" x14ac:dyDescent="0.3">
      <c r="B16" s="337"/>
      <c r="C16" s="337"/>
      <c r="D16" s="337"/>
      <c r="E16" s="337"/>
      <c r="F16" s="370">
        <f>+F14-F15</f>
        <v>0</v>
      </c>
    </row>
    <row r="17" spans="2:6" ht="15.75" thickBot="1" x14ac:dyDescent="0.3"/>
    <row r="18" spans="2:6" ht="15.75" thickBot="1" x14ac:dyDescent="0.3">
      <c r="B18" s="332" t="s">
        <v>17</v>
      </c>
      <c r="C18" s="488" t="s">
        <v>211</v>
      </c>
      <c r="D18" s="489"/>
      <c r="E18" s="489"/>
      <c r="F18" s="490"/>
    </row>
    <row r="19" spans="2:6" x14ac:dyDescent="0.25">
      <c r="B19" s="333" t="s">
        <v>212</v>
      </c>
      <c r="C19" s="334"/>
      <c r="D19" s="335">
        <f>+D4*1.03</f>
        <v>0</v>
      </c>
      <c r="E19" s="491" t="s">
        <v>213</v>
      </c>
      <c r="F19" s="492"/>
    </row>
    <row r="20" spans="2:6" x14ac:dyDescent="0.25">
      <c r="B20" s="336" t="s">
        <v>214</v>
      </c>
      <c r="C20" s="337"/>
      <c r="D20" s="338">
        <v>212100</v>
      </c>
      <c r="E20" s="493">
        <f>+D20</f>
        <v>212100</v>
      </c>
      <c r="F20" s="494"/>
    </row>
    <row r="21" spans="2:6" x14ac:dyDescent="0.25">
      <c r="B21" s="336" t="s">
        <v>215</v>
      </c>
      <c r="C21" s="337"/>
      <c r="D21" s="339">
        <f>+D19-D20</f>
        <v>-212100</v>
      </c>
      <c r="E21" s="340" t="s">
        <v>216</v>
      </c>
      <c r="F21" s="341" t="s">
        <v>217</v>
      </c>
    </row>
    <row r="22" spans="2:6" x14ac:dyDescent="0.25">
      <c r="B22" s="336" t="s">
        <v>218</v>
      </c>
      <c r="C22" s="337"/>
      <c r="D22" s="343">
        <v>2.5000000000000001E-2</v>
      </c>
      <c r="E22" s="495">
        <f>+D22</f>
        <v>2.5000000000000001E-2</v>
      </c>
      <c r="F22" s="496"/>
    </row>
    <row r="23" spans="2:6" x14ac:dyDescent="0.25">
      <c r="B23" s="336" t="s">
        <v>219</v>
      </c>
      <c r="C23" s="345">
        <f>+D23/12</f>
        <v>-441.88</v>
      </c>
      <c r="D23" s="346">
        <f>+D21*D22</f>
        <v>-5302.5</v>
      </c>
      <c r="E23" s="347">
        <f>+F23/12</f>
        <v>441.88</v>
      </c>
      <c r="F23" s="348">
        <f>+E20*E22</f>
        <v>5302.5</v>
      </c>
    </row>
    <row r="24" spans="2:6" x14ac:dyDescent="0.25">
      <c r="B24" s="336" t="s">
        <v>220</v>
      </c>
      <c r="C24" s="337"/>
      <c r="D24" s="350">
        <v>0.33800000000000002</v>
      </c>
      <c r="E24" s="351"/>
      <c r="F24" s="352"/>
    </row>
    <row r="25" spans="2:6" ht="15.75" thickBot="1" x14ac:dyDescent="0.3">
      <c r="B25" s="353" t="s">
        <v>221</v>
      </c>
      <c r="C25" s="354"/>
      <c r="D25" s="355">
        <f>+D23*D24</f>
        <v>-1792.25</v>
      </c>
      <c r="E25" s="356">
        <f>+E23*D24</f>
        <v>149.36000000000001</v>
      </c>
      <c r="F25" s="357">
        <f>+F23*D24</f>
        <v>1792.25</v>
      </c>
    </row>
    <row r="26" spans="2:6" ht="15.75" thickBot="1" x14ac:dyDescent="0.3">
      <c r="B26" s="332" t="s">
        <v>222</v>
      </c>
      <c r="C26" s="358"/>
      <c r="D26" s="359">
        <f>+D23+D25</f>
        <v>-7094.75</v>
      </c>
      <c r="E26" s="360">
        <f>+E23+E25</f>
        <v>591.24</v>
      </c>
      <c r="F26" s="361">
        <f>+F23+F25</f>
        <v>7094.75</v>
      </c>
    </row>
    <row r="27" spans="2:6" x14ac:dyDescent="0.25">
      <c r="B27" s="337"/>
      <c r="C27" s="337"/>
      <c r="D27" s="337"/>
      <c r="E27" s="337"/>
      <c r="F27" s="337"/>
    </row>
    <row r="28" spans="2:6" ht="15.75" thickBot="1" x14ac:dyDescent="0.3"/>
    <row r="29" spans="2:6" ht="15.75" thickBot="1" x14ac:dyDescent="0.3">
      <c r="B29" s="332" t="s">
        <v>18</v>
      </c>
      <c r="C29" s="488" t="s">
        <v>211</v>
      </c>
      <c r="D29" s="489"/>
      <c r="E29" s="489"/>
      <c r="F29" s="490"/>
    </row>
    <row r="30" spans="2:6" x14ac:dyDescent="0.25">
      <c r="B30" s="333" t="s">
        <v>212</v>
      </c>
      <c r="C30" s="334"/>
      <c r="D30" s="335">
        <f>+D19*1.03</f>
        <v>0</v>
      </c>
      <c r="E30" s="491" t="s">
        <v>213</v>
      </c>
      <c r="F30" s="492"/>
    </row>
    <row r="31" spans="2:6" x14ac:dyDescent="0.25">
      <c r="B31" s="336" t="s">
        <v>214</v>
      </c>
      <c r="C31" s="337"/>
      <c r="D31" s="338">
        <v>212100</v>
      </c>
      <c r="E31" s="493">
        <f>+D31</f>
        <v>212100</v>
      </c>
      <c r="F31" s="494"/>
    </row>
    <row r="32" spans="2:6" x14ac:dyDescent="0.25">
      <c r="B32" s="336" t="s">
        <v>215</v>
      </c>
      <c r="C32" s="337"/>
      <c r="D32" s="339">
        <f>+D30-D31</f>
        <v>-212100</v>
      </c>
      <c r="E32" s="340" t="s">
        <v>216</v>
      </c>
      <c r="F32" s="341" t="s">
        <v>217</v>
      </c>
    </row>
    <row r="33" spans="2:6" x14ac:dyDescent="0.25">
      <c r="B33" s="336" t="s">
        <v>218</v>
      </c>
      <c r="C33" s="337"/>
      <c r="D33" s="376">
        <v>2.5000000000000001E-2</v>
      </c>
      <c r="E33" s="495">
        <f>+D33</f>
        <v>2.5000000000000001E-2</v>
      </c>
      <c r="F33" s="496"/>
    </row>
    <row r="34" spans="2:6" x14ac:dyDescent="0.25">
      <c r="B34" s="336" t="s">
        <v>219</v>
      </c>
      <c r="C34" s="345">
        <f>+D34/12</f>
        <v>-441.88</v>
      </c>
      <c r="D34" s="346">
        <f>+D32*D33</f>
        <v>-5302.5</v>
      </c>
      <c r="E34" s="347">
        <f>+F34/12</f>
        <v>441.88</v>
      </c>
      <c r="F34" s="348">
        <f>+E31*E33</f>
        <v>5302.5</v>
      </c>
    </row>
    <row r="35" spans="2:6" x14ac:dyDescent="0.25">
      <c r="B35" s="336" t="s">
        <v>220</v>
      </c>
      <c r="C35" s="337"/>
      <c r="D35" s="350">
        <v>0.33800000000000002</v>
      </c>
      <c r="E35" s="351"/>
      <c r="F35" s="352"/>
    </row>
    <row r="36" spans="2:6" ht="15.75" thickBot="1" x14ac:dyDescent="0.3">
      <c r="B36" s="353" t="s">
        <v>221</v>
      </c>
      <c r="C36" s="354"/>
      <c r="D36" s="355">
        <f>+D34*D35</f>
        <v>-1792.25</v>
      </c>
      <c r="E36" s="356">
        <f>+E34*D35</f>
        <v>149.36000000000001</v>
      </c>
      <c r="F36" s="357">
        <f>+F34*D35</f>
        <v>1792.25</v>
      </c>
    </row>
    <row r="37" spans="2:6" ht="15.75" thickBot="1" x14ac:dyDescent="0.3">
      <c r="B37" s="332" t="s">
        <v>222</v>
      </c>
      <c r="C37" s="358"/>
      <c r="D37" s="359">
        <f>+D34+D36</f>
        <v>-7094.75</v>
      </c>
      <c r="E37" s="360">
        <f>+E34+E36</f>
        <v>591.24</v>
      </c>
      <c r="F37" s="361">
        <f>+F34+F36</f>
        <v>7094.75</v>
      </c>
    </row>
    <row r="38" spans="2:6" x14ac:dyDescent="0.25">
      <c r="B38" s="337"/>
      <c r="C38" s="337"/>
      <c r="D38" s="337"/>
      <c r="E38" s="337"/>
      <c r="F38" s="337"/>
    </row>
    <row r="39" spans="2:6" ht="15.75" thickBot="1" x14ac:dyDescent="0.3"/>
    <row r="40" spans="2:6" ht="15.75" thickBot="1" x14ac:dyDescent="0.3">
      <c r="B40" s="332" t="s">
        <v>19</v>
      </c>
      <c r="C40" s="488" t="s">
        <v>211</v>
      </c>
      <c r="D40" s="489"/>
      <c r="E40" s="489"/>
      <c r="F40" s="490"/>
    </row>
    <row r="41" spans="2:6" x14ac:dyDescent="0.25">
      <c r="B41" s="333" t="s">
        <v>212</v>
      </c>
      <c r="C41" s="334"/>
      <c r="D41" s="335">
        <f>+D30*1.03</f>
        <v>0</v>
      </c>
      <c r="E41" s="491" t="s">
        <v>213</v>
      </c>
      <c r="F41" s="492"/>
    </row>
    <row r="42" spans="2:6" x14ac:dyDescent="0.25">
      <c r="B42" s="336" t="s">
        <v>214</v>
      </c>
      <c r="C42" s="337"/>
      <c r="D42" s="338">
        <v>212100</v>
      </c>
      <c r="E42" s="493">
        <f>+D42</f>
        <v>212100</v>
      </c>
      <c r="F42" s="494"/>
    </row>
    <row r="43" spans="2:6" x14ac:dyDescent="0.25">
      <c r="B43" s="336" t="s">
        <v>215</v>
      </c>
      <c r="C43" s="337"/>
      <c r="D43" s="339">
        <f>+D41-D42</f>
        <v>-212100</v>
      </c>
      <c r="E43" s="340" t="s">
        <v>216</v>
      </c>
      <c r="F43" s="341" t="s">
        <v>217</v>
      </c>
    </row>
    <row r="44" spans="2:6" x14ac:dyDescent="0.25">
      <c r="B44" s="336" t="s">
        <v>218</v>
      </c>
      <c r="C44" s="337"/>
      <c r="D44" s="376">
        <v>2.5000000000000001E-2</v>
      </c>
      <c r="E44" s="495">
        <f>+D44</f>
        <v>2.5000000000000001E-2</v>
      </c>
      <c r="F44" s="496"/>
    </row>
    <row r="45" spans="2:6" x14ac:dyDescent="0.25">
      <c r="B45" s="336" t="s">
        <v>219</v>
      </c>
      <c r="C45" s="345">
        <f>+D45/12</f>
        <v>-441.88</v>
      </c>
      <c r="D45" s="346">
        <f>+D43*D44</f>
        <v>-5302.5</v>
      </c>
      <c r="E45" s="347">
        <f>+F45/12</f>
        <v>441.88</v>
      </c>
      <c r="F45" s="348">
        <f>+E42*E44</f>
        <v>5302.5</v>
      </c>
    </row>
    <row r="46" spans="2:6" x14ac:dyDescent="0.25">
      <c r="B46" s="336" t="s">
        <v>220</v>
      </c>
      <c r="C46" s="337"/>
      <c r="D46" s="350">
        <v>0.33800000000000002</v>
      </c>
      <c r="E46" s="351"/>
      <c r="F46" s="352"/>
    </row>
    <row r="47" spans="2:6" ht="15.75" thickBot="1" x14ac:dyDescent="0.3">
      <c r="B47" s="353" t="s">
        <v>221</v>
      </c>
      <c r="C47" s="354"/>
      <c r="D47" s="355">
        <f>+D45*D46</f>
        <v>-1792.25</v>
      </c>
      <c r="E47" s="356">
        <f>+E45*D46</f>
        <v>149.36000000000001</v>
      </c>
      <c r="F47" s="357">
        <f>+F45*D46</f>
        <v>1792.25</v>
      </c>
    </row>
    <row r="48" spans="2:6" ht="15.75" thickBot="1" x14ac:dyDescent="0.3">
      <c r="B48" s="332" t="s">
        <v>222</v>
      </c>
      <c r="C48" s="358"/>
      <c r="D48" s="359">
        <f>+D45+D47</f>
        <v>-7094.75</v>
      </c>
      <c r="E48" s="360">
        <f>+E45+E47</f>
        <v>591.24</v>
      </c>
      <c r="F48" s="361">
        <f>+F45+F47</f>
        <v>7094.75</v>
      </c>
    </row>
    <row r="49" spans="2:7" x14ac:dyDescent="0.25">
      <c r="B49" s="337"/>
      <c r="C49" s="337"/>
      <c r="D49" s="337"/>
      <c r="E49" s="337"/>
      <c r="F49" s="337"/>
    </row>
    <row r="50" spans="2:7" ht="15.75" thickBot="1" x14ac:dyDescent="0.3"/>
    <row r="51" spans="2:7" ht="15.75" thickBot="1" x14ac:dyDescent="0.3">
      <c r="B51" s="332" t="s">
        <v>19</v>
      </c>
      <c r="C51" s="488" t="s">
        <v>211</v>
      </c>
      <c r="D51" s="489"/>
      <c r="E51" s="489"/>
      <c r="F51" s="490"/>
    </row>
    <row r="52" spans="2:7" x14ac:dyDescent="0.25">
      <c r="B52" s="333" t="s">
        <v>212</v>
      </c>
      <c r="C52" s="334"/>
      <c r="D52" s="335">
        <f>+D41*1.03</f>
        <v>0</v>
      </c>
      <c r="E52" s="491" t="s">
        <v>213</v>
      </c>
      <c r="F52" s="492"/>
    </row>
    <row r="53" spans="2:7" x14ac:dyDescent="0.25">
      <c r="B53" s="336" t="s">
        <v>214</v>
      </c>
      <c r="C53" s="337"/>
      <c r="D53" s="338">
        <v>212100</v>
      </c>
      <c r="E53" s="493">
        <f>+D53</f>
        <v>212100</v>
      </c>
      <c r="F53" s="494"/>
    </row>
    <row r="54" spans="2:7" x14ac:dyDescent="0.25">
      <c r="B54" s="336" t="s">
        <v>215</v>
      </c>
      <c r="C54" s="337"/>
      <c r="D54" s="339">
        <f>+D52-D53</f>
        <v>-212100</v>
      </c>
      <c r="E54" s="340" t="s">
        <v>216</v>
      </c>
      <c r="F54" s="341" t="s">
        <v>217</v>
      </c>
    </row>
    <row r="55" spans="2:7" x14ac:dyDescent="0.25">
      <c r="B55" s="336" t="s">
        <v>218</v>
      </c>
      <c r="C55" s="337"/>
      <c r="D55" s="376">
        <v>2.5000000000000001E-2</v>
      </c>
      <c r="E55" s="495">
        <f>+D55</f>
        <v>2.5000000000000001E-2</v>
      </c>
      <c r="F55" s="496"/>
    </row>
    <row r="56" spans="2:7" x14ac:dyDescent="0.25">
      <c r="B56" s="336" t="s">
        <v>219</v>
      </c>
      <c r="C56" s="345">
        <f>+D56/12</f>
        <v>-441.88</v>
      </c>
      <c r="D56" s="346">
        <f>+D54*D55</f>
        <v>-5302.5</v>
      </c>
      <c r="E56" s="347">
        <f>+F56/12</f>
        <v>441.88</v>
      </c>
      <c r="F56" s="348">
        <f>+E53*E55</f>
        <v>5302.5</v>
      </c>
    </row>
    <row r="57" spans="2:7" x14ac:dyDescent="0.25">
      <c r="B57" s="336" t="s">
        <v>220</v>
      </c>
      <c r="C57" s="337"/>
      <c r="D57" s="350">
        <v>0.33800000000000002</v>
      </c>
      <c r="E57" s="351"/>
      <c r="F57" s="352"/>
    </row>
    <row r="58" spans="2:7" ht="15.75" thickBot="1" x14ac:dyDescent="0.3">
      <c r="B58" s="353" t="s">
        <v>221</v>
      </c>
      <c r="C58" s="354"/>
      <c r="D58" s="355">
        <f>+D56*D57</f>
        <v>-1792.25</v>
      </c>
      <c r="E58" s="356">
        <f>+E56*D57</f>
        <v>149.36000000000001</v>
      </c>
      <c r="F58" s="357">
        <f>+F56*D57</f>
        <v>1792.25</v>
      </c>
    </row>
    <row r="59" spans="2:7" ht="15.75" thickBot="1" x14ac:dyDescent="0.3">
      <c r="B59" s="332" t="s">
        <v>222</v>
      </c>
      <c r="C59" s="358"/>
      <c r="D59" s="359">
        <f>+D56+D58</f>
        <v>-7094.75</v>
      </c>
      <c r="E59" s="360">
        <f>+E56+E58</f>
        <v>591.24</v>
      </c>
      <c r="F59" s="361">
        <f>+F56+F58</f>
        <v>7094.75</v>
      </c>
    </row>
    <row r="62" spans="2:7" x14ac:dyDescent="0.25">
      <c r="B62" s="331" t="s">
        <v>224</v>
      </c>
      <c r="D62" s="371">
        <f>+D8+D23+D34+D45+D56</f>
        <v>-26513</v>
      </c>
      <c r="F62" s="371">
        <f>+F8+F23+F34+F45+F56</f>
        <v>26513</v>
      </c>
      <c r="G62" s="497" t="s">
        <v>230</v>
      </c>
    </row>
    <row r="63" spans="2:7" x14ac:dyDescent="0.25">
      <c r="B63" s="331" t="s">
        <v>225</v>
      </c>
      <c r="D63" s="372">
        <f>+D10+D25+D36+D47+D58</f>
        <v>-8961</v>
      </c>
      <c r="E63" s="331" t="s">
        <v>226</v>
      </c>
      <c r="F63" s="372">
        <f>+F10+F25+F36+F47+F58</f>
        <v>8961</v>
      </c>
      <c r="G63" s="497"/>
    </row>
    <row r="64" spans="2:7" x14ac:dyDescent="0.25">
      <c r="B64" s="331" t="s">
        <v>227</v>
      </c>
      <c r="D64" s="373">
        <f>SUM(D62:D63)</f>
        <v>-35474</v>
      </c>
      <c r="E64" s="374">
        <f>+D37+D48+D26+D11+D59-D64</f>
        <v>0.25</v>
      </c>
      <c r="F64" s="371">
        <f>SUM(F62:F63)</f>
        <v>35474</v>
      </c>
    </row>
  </sheetData>
  <mergeCells count="23">
    <mergeCell ref="B13:D14"/>
    <mergeCell ref="B1:F1"/>
    <mergeCell ref="C3:F3"/>
    <mergeCell ref="E4:F4"/>
    <mergeCell ref="E5:F5"/>
    <mergeCell ref="E7:F7"/>
    <mergeCell ref="E44:F44"/>
    <mergeCell ref="C18:F18"/>
    <mergeCell ref="E19:F19"/>
    <mergeCell ref="E20:F20"/>
    <mergeCell ref="E22:F22"/>
    <mergeCell ref="C29:F29"/>
    <mergeCell ref="E30:F30"/>
    <mergeCell ref="E31:F31"/>
    <mergeCell ref="E33:F33"/>
    <mergeCell ref="C40:F40"/>
    <mergeCell ref="E41:F41"/>
    <mergeCell ref="E42:F42"/>
    <mergeCell ref="C51:F51"/>
    <mergeCell ref="E52:F52"/>
    <mergeCell ref="E53:F53"/>
    <mergeCell ref="E55:F55"/>
    <mergeCell ref="G62:G63"/>
  </mergeCells>
  <printOptions horizontalCentered="1"/>
  <pageMargins left="0.45" right="0.45" top="0.5" bottom="0.25" header="0.3" footer="0.3"/>
  <pageSetup scale="80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472440e-8fea-4ed5-9c6b-fa30af4365db" xsi:nil="true"/>
    <lcf76f155ced4ddcb4097134ff3c332f xmlns="9472440e-8fea-4ed5-9c6b-fa30af4365db">
      <Terms xmlns="http://schemas.microsoft.com/office/infopath/2007/PartnerControls"/>
    </lcf76f155ced4ddcb4097134ff3c332f>
    <TaxCatchAll xmlns="6f484769-b0e5-486c-98e0-cb9e10001e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564F93EB2624BBA1E5ACDA93D6909" ma:contentTypeVersion="18" ma:contentTypeDescription="Create a new document." ma:contentTypeScope="" ma:versionID="7574d3ccf08cedd347efb78ee46ac3bc">
  <xsd:schema xmlns:xsd="http://www.w3.org/2001/XMLSchema" xmlns:xs="http://www.w3.org/2001/XMLSchema" xmlns:p="http://schemas.microsoft.com/office/2006/metadata/properties" xmlns:ns2="9472440e-8fea-4ed5-9c6b-fa30af4365db" xmlns:ns3="6f484769-b0e5-486c-98e0-cb9e10001eb9" targetNamespace="http://schemas.microsoft.com/office/2006/metadata/properties" ma:root="true" ma:fieldsID="7f6c19eebc83d18e9cd4ff34f1c8591d" ns2:_="" ns3:_="">
    <xsd:import namespace="9472440e-8fea-4ed5-9c6b-fa30af4365db"/>
    <xsd:import namespace="6f484769-b0e5-486c-98e0-cb9e10001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440e-8fea-4ed5-9c6b-fa30af436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ign-off status" ma:internalName="Sign_x002d_off_x0020_status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84769-b0e5-486c-98e0-cb9e10001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36557a-ee0e-472a-8b06-5f62e287a99f}" ma:internalName="TaxCatchAll" ma:showField="CatchAllData" ma:web="6f484769-b0e5-486c-98e0-cb9e10001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1D0DCA-6DE4-40CB-91B0-505C0589AE55}">
  <ds:schemaRefs>
    <ds:schemaRef ds:uri="http://schemas.microsoft.com/office/2006/metadata/properties"/>
    <ds:schemaRef ds:uri="http://schemas.microsoft.com/office/infopath/2007/PartnerControls"/>
    <ds:schemaRef ds:uri="9472440e-8fea-4ed5-9c6b-fa30af4365db"/>
    <ds:schemaRef ds:uri="6f484769-b0e5-486c-98e0-cb9e10001eb9"/>
  </ds:schemaRefs>
</ds:datastoreItem>
</file>

<file path=customXml/itemProps2.xml><?xml version="1.0" encoding="utf-8"?>
<ds:datastoreItem xmlns:ds="http://schemas.openxmlformats.org/officeDocument/2006/customXml" ds:itemID="{79E12D46-F4F7-4CF1-AC12-0EF159847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2440e-8fea-4ed5-9c6b-fa30af4365db"/>
    <ds:schemaRef ds:uri="6f484769-b0e5-486c-98e0-cb9e10001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828AF-F30F-439A-BE03-6887C0F74B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Modular Consortium</vt:lpstr>
      <vt:lpstr>UTHSC Budget</vt:lpstr>
      <vt:lpstr>TRAVEL</vt:lpstr>
      <vt:lpstr>SUPPLIES </vt:lpstr>
      <vt:lpstr>SUBCONTRACTS </vt:lpstr>
      <vt:lpstr>PARTICIPANT INCENTIVE</vt:lpstr>
      <vt:lpstr>Salary Cap Cost Share</vt:lpstr>
      <vt:lpstr>MTDC</vt:lpstr>
      <vt:lpstr>'UTHSC Budget'!Print_Area</vt:lpstr>
      <vt:lpstr>TDC</vt:lpstr>
      <vt:lpstr>TFFA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Jada R. Huskey</dc:creator>
  <cp:keywords/>
  <dc:description>This budget workbook was developed as a "general purpose" budget tool to assist with budget development.</dc:description>
  <cp:lastModifiedBy>Twitchell, Janine C</cp:lastModifiedBy>
  <cp:revision/>
  <dcterms:created xsi:type="dcterms:W3CDTF">1997-12-22T21:13:15Z</dcterms:created>
  <dcterms:modified xsi:type="dcterms:W3CDTF">2023-10-03T17:56:04Z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0x01010068F564F93EB2624BBA1E5ACDA93D6909</vt:lpwstr>
  </property>
  <property fmtid="{D5CDD505-2E9C-101B-9397-08002B2CF9AE}" pid="3" name="MediaServiceImageTags">
    <vt:lpwstr/>
  </property>
</Properties>
</file>